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/>
  </bookViews>
  <sheets>
    <sheet name="Вопросы" sheetId="16" r:id="rId1"/>
    <sheet name="NPV" sheetId="3" r:id="rId2"/>
    <sheet name="IRR" sheetId="4" r:id="rId3"/>
    <sheet name="PP" sheetId="1" r:id="rId4"/>
    <sheet name="DPP" sheetId="15" r:id="rId5"/>
    <sheet name="Лист2" sheetId="8" state="hidden" r:id="rId6"/>
    <sheet name="Лист1" sheetId="7" state="hidden" r:id="rId7"/>
    <sheet name="IRR_2" sheetId="9" state="hidden" r:id="rId8"/>
    <sheet name="ARR" sheetId="2" state="hidden" r:id="rId9"/>
    <sheet name="NPV2" sheetId="11" state="hidden" r:id="rId10"/>
    <sheet name="PP2" sheetId="12" state="hidden" r:id="rId11"/>
    <sheet name="PI2" sheetId="13" state="hidden" r:id="rId12"/>
    <sheet name="Irr2" sheetId="14" state="hidden" r:id="rId13"/>
  </sheets>
  <definedNames>
    <definedName name="solver_adj" localSheetId="2" hidden="1">IRR!#REF!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IRR!#REF!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5" l="1"/>
  <c r="C6" i="15"/>
  <c r="D14" i="15"/>
  <c r="D13" i="15"/>
  <c r="D12" i="15"/>
  <c r="D11" i="15"/>
  <c r="D10" i="15"/>
  <c r="D9" i="15"/>
  <c r="D8" i="15"/>
  <c r="D7" i="15"/>
  <c r="D6" i="15"/>
  <c r="E6" i="15" s="1"/>
  <c r="B18" i="1"/>
  <c r="D8" i="1"/>
  <c r="D9" i="1" s="1"/>
  <c r="D10" i="1" s="1"/>
  <c r="D11" i="1" s="1"/>
  <c r="D12" i="1" s="1"/>
  <c r="D13" i="1" s="1"/>
  <c r="D14" i="1" s="1"/>
  <c r="D7" i="1"/>
  <c r="E14" i="4"/>
  <c r="E13" i="4"/>
  <c r="E12" i="4"/>
  <c r="E11" i="4"/>
  <c r="E10" i="4"/>
  <c r="E9" i="4"/>
  <c r="E8" i="4"/>
  <c r="E7" i="4"/>
  <c r="E6" i="4"/>
  <c r="E15" i="4" s="1"/>
  <c r="E5" i="4"/>
  <c r="F17" i="3"/>
  <c r="F16" i="3"/>
  <c r="F15" i="3"/>
  <c r="E15" i="3"/>
  <c r="E14" i="3"/>
  <c r="F14" i="3" s="1"/>
  <c r="E13" i="3"/>
  <c r="F13" i="3" s="1"/>
  <c r="E12" i="3"/>
  <c r="F12" i="3" s="1"/>
  <c r="F11" i="3"/>
  <c r="E11" i="3"/>
  <c r="E10" i="3"/>
  <c r="F10" i="3" s="1"/>
  <c r="E9" i="3"/>
  <c r="F9" i="3" s="1"/>
  <c r="E8" i="3"/>
  <c r="F8" i="3" s="1"/>
  <c r="F7" i="3"/>
  <c r="E7" i="3"/>
  <c r="E6" i="3"/>
  <c r="F6" i="3" s="1"/>
  <c r="G6" i="3" s="1"/>
  <c r="E7" i="15" l="1"/>
  <c r="E8" i="15" s="1"/>
  <c r="E9" i="15" s="1"/>
  <c r="E10" i="15" s="1"/>
  <c r="E11" i="15" s="1"/>
  <c r="E12" i="15" s="1"/>
  <c r="E13" i="15" s="1"/>
  <c r="E14" i="15" s="1"/>
  <c r="G7" i="3"/>
  <c r="G8" i="3" s="1"/>
  <c r="G9" i="3" s="1"/>
  <c r="G10" i="3" s="1"/>
  <c r="G11" i="3" s="1"/>
  <c r="G12" i="3" s="1"/>
  <c r="G13" i="3" s="1"/>
  <c r="G14" i="3" s="1"/>
  <c r="G15" i="3" s="1"/>
  <c r="E8" i="14"/>
  <c r="E9" i="14"/>
  <c r="E10" i="14"/>
  <c r="E11" i="14"/>
  <c r="E12" i="14"/>
  <c r="E13" i="14"/>
  <c r="E14" i="14"/>
  <c r="E15" i="14"/>
  <c r="E16" i="14"/>
  <c r="D7" i="14"/>
  <c r="E7" i="14" s="1"/>
  <c r="D6" i="14"/>
  <c r="E6" i="14" s="1"/>
  <c r="E17" i="14" s="1"/>
  <c r="E9" i="13"/>
  <c r="E10" i="13"/>
  <c r="E11" i="13"/>
  <c r="E12" i="13"/>
  <c r="E13" i="13"/>
  <c r="E14" i="13"/>
  <c r="E15" i="13"/>
  <c r="E16" i="13"/>
  <c r="E8" i="13"/>
  <c r="D6" i="12"/>
  <c r="D7" i="12" s="1"/>
  <c r="D8" i="12" s="1"/>
  <c r="D9" i="12" s="1"/>
  <c r="D10" i="12" s="1"/>
  <c r="D11" i="12" s="1"/>
  <c r="D12" i="12" s="1"/>
  <c r="F8" i="1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5" i="11"/>
  <c r="F15" i="11" s="1"/>
  <c r="E16" i="11"/>
  <c r="F16" i="11" s="1"/>
  <c r="E8" i="11"/>
  <c r="E15" i="9"/>
  <c r="E14" i="9"/>
  <c r="E13" i="9"/>
  <c r="E12" i="9"/>
  <c r="E11" i="9"/>
  <c r="E10" i="9"/>
  <c r="E9" i="9"/>
  <c r="E8" i="9"/>
  <c r="E7" i="9"/>
  <c r="E6" i="9"/>
  <c r="E16" i="9" s="1"/>
  <c r="D6" i="9"/>
  <c r="B12" i="7"/>
  <c r="E13" i="7"/>
  <c r="E14" i="7"/>
  <c r="E15" i="7"/>
  <c r="E16" i="7"/>
  <c r="D5" i="4"/>
  <c r="B14" i="2"/>
  <c r="E17" i="13" l="1"/>
  <c r="E18" i="13" s="1"/>
  <c r="F18" i="11"/>
  <c r="F17" i="11"/>
</calcChain>
</file>

<file path=xl/sharedStrings.xml><?xml version="1.0" encoding="utf-8"?>
<sst xmlns="http://schemas.openxmlformats.org/spreadsheetml/2006/main" count="124" uniqueCount="79">
  <si>
    <t>Срок окупаемости инвестиционного проекта (Payback Period)</t>
  </si>
  <si>
    <t>Первоначальные затраты, IC</t>
  </si>
  <si>
    <t>Денежный поток, CF</t>
  </si>
  <si>
    <t>Период (месяц), T</t>
  </si>
  <si>
    <t>Денежный поток нарастающим итогом, CF</t>
  </si>
  <si>
    <t>Рентабельность инвестиционного проекта (Accounting Rate of Return)</t>
  </si>
  <si>
    <t>ARR=</t>
  </si>
  <si>
    <t>Денежный поток,  CF</t>
  </si>
  <si>
    <t>Чистый дисконтированный доход (Net Present Value)</t>
  </si>
  <si>
    <t>Денежный доход</t>
  </si>
  <si>
    <t>Денежный расход</t>
  </si>
  <si>
    <t>Ставка дисконтирования, r =</t>
  </si>
  <si>
    <t>Период (год), T</t>
  </si>
  <si>
    <t>Дисконтированный денежный поток</t>
  </si>
  <si>
    <t>NPV=</t>
  </si>
  <si>
    <t>ЧПС=</t>
  </si>
  <si>
    <t>IRR</t>
  </si>
  <si>
    <t>Ставка дисконтирования</t>
  </si>
  <si>
    <t>Дисконтированный денежный поток нарастающим итогом</t>
  </si>
  <si>
    <t>Дата</t>
  </si>
  <si>
    <t>Затраты на рекламу, тыс. руб</t>
  </si>
  <si>
    <t>ВЫВОД ИТОГОВ</t>
  </si>
  <si>
    <t>Регрессионная статистика</t>
  </si>
  <si>
    <t>Множественный R</t>
  </si>
  <si>
    <t>R-квадрат</t>
  </si>
  <si>
    <t>Нормированный R-квадрат</t>
  </si>
  <si>
    <t>Стандартная ошибка</t>
  </si>
  <si>
    <t>Наблюдения</t>
  </si>
  <si>
    <t>Дисперсионный анализ</t>
  </si>
  <si>
    <t>Регрессия</t>
  </si>
  <si>
    <t>Остаток</t>
  </si>
  <si>
    <t>Итого</t>
  </si>
  <si>
    <t>Y-пересечение</t>
  </si>
  <si>
    <t>df</t>
  </si>
  <si>
    <t>SS</t>
  </si>
  <si>
    <t>MS</t>
  </si>
  <si>
    <t>F</t>
  </si>
  <si>
    <t>Значимость F</t>
  </si>
  <si>
    <t>Коэффициенты</t>
  </si>
  <si>
    <t>t-статистика</t>
  </si>
  <si>
    <t>P-Значение</t>
  </si>
  <si>
    <t>Нижние 95%</t>
  </si>
  <si>
    <t>Верхние 95%</t>
  </si>
  <si>
    <t>Нижние 95,0%</t>
  </si>
  <si>
    <t>Верхние 95,0%</t>
  </si>
  <si>
    <t>Переменная X 1</t>
  </si>
  <si>
    <t>Прогнозирование денежного потока, CF</t>
  </si>
  <si>
    <t>Прогнозирование денежного потока CF линейной регрессией</t>
  </si>
  <si>
    <t>Дисконтированный доход накопительным итогом</t>
  </si>
  <si>
    <t>Инвестиционный анализ от Жданова Ивана</t>
  </si>
  <si>
    <t>Денежный доход, CI</t>
  </si>
  <si>
    <t>Денежный расход, CO</t>
  </si>
  <si>
    <t>Внутрення норма доходности для непереодических платежей</t>
  </si>
  <si>
    <t>Внутрення норма доходности (IRR)</t>
  </si>
  <si>
    <t>Индекс доходности (Profitability index)</t>
  </si>
  <si>
    <t>Денежный поток CF</t>
  </si>
  <si>
    <t>Дисконтированный срок окупаемости инвестиций (Discount Payback Period)</t>
  </si>
  <si>
    <t>Период, T (год)</t>
  </si>
  <si>
    <t>Дисконтированный денежный поток, DCF</t>
  </si>
  <si>
    <t>NPV</t>
  </si>
  <si>
    <t>NPV2</t>
  </si>
  <si>
    <t>Денежный поток нарастающим итогом</t>
  </si>
  <si>
    <t>Денежный поток</t>
  </si>
  <si>
    <t>PI</t>
  </si>
  <si>
    <t>Тема: оценка эффективности инвестиционного проекта</t>
  </si>
  <si>
    <t>Вариант 3</t>
  </si>
  <si>
    <t xml:space="preserve">1.     Описать экономический смысл следующих категорий: чистая приведенная стоимость, внутренняя норма доходности, срок окупаемости инвестиций, дисконтированный срок окупаемости. </t>
  </si>
  <si>
    <t>2.     Произвести оценку инвестиционного проекта по следующим показателям: NPV, IRR, PP,  DPP.</t>
  </si>
  <si>
    <t>Заключение:  показатель NPV составляет 35 613 р.</t>
  </si>
  <si>
    <t>NPV &gt; 0, что свидетельствует о эффективности проекта, его целесообразно реализовать</t>
  </si>
  <si>
    <t>Отрицательное значение внутренней нормы доходности свидетельствует о неэффективности проекта, его нецелесообразно реализовать.</t>
  </si>
  <si>
    <t>Выводы: IRR равно -2%</t>
  </si>
  <si>
    <t>РР =</t>
  </si>
  <si>
    <t>Значение срока окупаемости ниже ожидаемой продолжительности проекта (8 лет), можем</t>
  </si>
  <si>
    <t>сделать вывод о эффективности проекта, его реализация целесообразна.</t>
  </si>
  <si>
    <t>Выводы: срок окупаемости составляет 4.78 лет.</t>
  </si>
  <si>
    <t xml:space="preserve">DPP = </t>
  </si>
  <si>
    <t>Значение дисконтированного срока окупаемости ниже ожидаемой продолжительности проекта (8 лет), можем</t>
  </si>
  <si>
    <t>Выводы: исконтированный срок окупаемости инвестиций составил 5.25 лет.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</si>
</sst>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&quot;р.&quot;_-;\-* #,##0&quot;р.&quot;_-;_-* &quot;-&quot;??&quot;р.&quot;_-;_-@_-"/>
    <numFmt numFmtId="167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166" fontId="0" fillId="0" borderId="0" xfId="1" applyNumberFormat="1" applyFont="1"/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1" applyNumberFormat="1" applyFont="1" applyFill="1" applyBorder="1"/>
    <xf numFmtId="0" fontId="0" fillId="2" borderId="2" xfId="0" applyFill="1" applyBorder="1" applyAlignment="1">
      <alignment horizontal="center" vertical="center"/>
    </xf>
    <xf numFmtId="166" fontId="0" fillId="2" borderId="2" xfId="1" applyNumberFormat="1" applyFont="1" applyFill="1" applyBorder="1"/>
    <xf numFmtId="0" fontId="4" fillId="0" borderId="0" xfId="0" applyFont="1"/>
    <xf numFmtId="0" fontId="0" fillId="5" borderId="1" xfId="0" applyFill="1" applyBorder="1" applyAlignment="1">
      <alignment horizontal="center" vertical="center"/>
    </xf>
    <xf numFmtId="166" fontId="0" fillId="5" borderId="1" xfId="1" applyNumberFormat="1" applyFont="1" applyFill="1" applyBorder="1"/>
    <xf numFmtId="166" fontId="0" fillId="0" borderId="0" xfId="0" applyNumberFormat="1"/>
    <xf numFmtId="9" fontId="0" fillId="4" borderId="0" xfId="2" applyFont="1" applyFill="1"/>
    <xf numFmtId="0" fontId="0" fillId="6" borderId="4" xfId="0" applyFill="1" applyBorder="1" applyAlignment="1">
      <alignment horizontal="right"/>
    </xf>
    <xf numFmtId="9" fontId="0" fillId="6" borderId="4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1" xfId="1" applyNumberFormat="1" applyFont="1" applyFill="1" applyBorder="1"/>
    <xf numFmtId="9" fontId="0" fillId="4" borderId="0" xfId="0" applyNumberFormat="1" applyFill="1" applyAlignment="1">
      <alignment horizontal="left" vertical="center"/>
    </xf>
    <xf numFmtId="164" fontId="0" fillId="0" borderId="0" xfId="0" applyNumberFormat="1"/>
    <xf numFmtId="166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6" xfId="0" applyFill="1" applyBorder="1" applyAlignment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Continuous"/>
    </xf>
    <xf numFmtId="0" fontId="0" fillId="0" borderId="2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9" borderId="1" xfId="1" applyNumberFormat="1" applyFont="1" applyFill="1" applyBorder="1"/>
    <xf numFmtId="166" fontId="0" fillId="9" borderId="3" xfId="1" applyNumberFormat="1" applyFont="1" applyFill="1" applyBorder="1"/>
    <xf numFmtId="166" fontId="0" fillId="8" borderId="3" xfId="1" applyNumberFormat="1" applyFont="1" applyFill="1" applyBorder="1"/>
    <xf numFmtId="0" fontId="0" fillId="0" borderId="2" xfId="0" applyBorder="1"/>
    <xf numFmtId="0" fontId="0" fillId="8" borderId="4" xfId="0" applyFill="1" applyBorder="1"/>
    <xf numFmtId="0" fontId="0" fillId="8" borderId="5" xfId="0" applyFill="1" applyBorder="1"/>
    <xf numFmtId="166" fontId="0" fillId="0" borderId="1" xfId="0" applyNumberFormat="1" applyBorder="1"/>
    <xf numFmtId="0" fontId="6" fillId="0" borderId="0" xfId="0" applyFont="1"/>
    <xf numFmtId="9" fontId="0" fillId="8" borderId="5" xfId="0" applyNumberFormat="1" applyFill="1" applyBorder="1"/>
    <xf numFmtId="167" fontId="0" fillId="0" borderId="1" xfId="0" applyNumberFormat="1" applyFill="1" applyBorder="1" applyAlignment="1">
      <alignment horizontal="center" vertical="center"/>
    </xf>
    <xf numFmtId="0" fontId="0" fillId="10" borderId="0" xfId="0" applyFill="1"/>
    <xf numFmtId="0" fontId="7" fillId="0" borderId="0" xfId="0" applyFont="1"/>
    <xf numFmtId="166" fontId="0" fillId="8" borderId="1" xfId="1" applyNumberFormat="1" applyFont="1" applyFill="1" applyBorder="1"/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166" fontId="0" fillId="6" borderId="1" xfId="1" applyNumberFormat="1" applyFont="1" applyFill="1" applyBorder="1"/>
    <xf numFmtId="166" fontId="0" fillId="6" borderId="3" xfId="1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8" fillId="0" borderId="0" xfId="0" applyFont="1"/>
    <xf numFmtId="9" fontId="0" fillId="0" borderId="0" xfId="0" applyNumberFormat="1"/>
    <xf numFmtId="9" fontId="0" fillId="4" borderId="0" xfId="0" applyNumberFormat="1" applyFill="1"/>
    <xf numFmtId="0" fontId="0" fillId="8" borderId="0" xfId="0" applyFill="1"/>
    <xf numFmtId="166" fontId="0" fillId="8" borderId="0" xfId="0" applyNumberFormat="1" applyFill="1"/>
    <xf numFmtId="0" fontId="0" fillId="12" borderId="0" xfId="0" applyFill="1"/>
    <xf numFmtId="166" fontId="0" fillId="12" borderId="0" xfId="0" applyNumberFormat="1" applyFill="1"/>
    <xf numFmtId="0" fontId="0" fillId="0" borderId="1" xfId="0" applyBorder="1" applyAlignment="1">
      <alignment horizontal="center" vertical="center" wrapText="1"/>
    </xf>
    <xf numFmtId="166" fontId="0" fillId="0" borderId="1" xfId="1" applyNumberFormat="1" applyFont="1" applyBorder="1"/>
    <xf numFmtId="165" fontId="0" fillId="8" borderId="0" xfId="0" applyNumberFormat="1" applyFill="1"/>
    <xf numFmtId="9" fontId="0" fillId="10" borderId="0" xfId="0" applyNumberFormat="1" applyFill="1" applyBorder="1"/>
    <xf numFmtId="9" fontId="0" fillId="12" borderId="0" xfId="0" applyNumberFormat="1" applyFill="1"/>
    <xf numFmtId="166" fontId="0" fillId="8" borderId="4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6" fontId="0" fillId="0" borderId="1" xfId="0" applyNumberFormat="1" applyFill="1" applyBorder="1"/>
    <xf numFmtId="43" fontId="0" fillId="8" borderId="5" xfId="0" applyNumberFormat="1" applyFill="1" applyBorder="1" applyAlignment="1">
      <alignment horizontal="right"/>
    </xf>
    <xf numFmtId="43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Дисконтированный доход </a:t>
            </a:r>
            <a:r>
              <a:rPr lang="en-US" sz="1200"/>
              <a:t>(CF) </a:t>
            </a:r>
            <a:r>
              <a:rPr lang="ru-RU" sz="1200"/>
              <a:t>накопительным итогом и первоначальные затраты </a:t>
            </a:r>
            <a:r>
              <a:rPr lang="en-US" sz="1200"/>
              <a:t>(IC)</a:t>
            </a:r>
            <a:endParaRPr lang="ru-RU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NPV!$G$5</c:f>
              <c:strCache>
                <c:ptCount val="1"/>
                <c:pt idx="0">
                  <c:v>Дисконтированный доход накопительным итогом</c:v>
                </c:pt>
              </c:strCache>
            </c:strRef>
          </c:tx>
          <c:marker>
            <c:symbol val="none"/>
          </c:marker>
          <c:val>
            <c:numRef>
              <c:f>NPV!$G$6:$G$15</c:f>
              <c:numCache>
                <c:formatCode>_-* #\ ##0"р."_-;\-* #\ ##0"р."_-;_-* "-"??"р."_-;_-@_-</c:formatCode>
                <c:ptCount val="10"/>
                <c:pt idx="0">
                  <c:v>-150000</c:v>
                </c:pt>
                <c:pt idx="1">
                  <c:v>-94000</c:v>
                </c:pt>
                <c:pt idx="2">
                  <c:v>-62000</c:v>
                </c:pt>
                <c:pt idx="3">
                  <c:v>-41520</c:v>
                </c:pt>
                <c:pt idx="4">
                  <c:v>-33328</c:v>
                </c:pt>
                <c:pt idx="5">
                  <c:v>-3836.7999999999993</c:v>
                </c:pt>
                <c:pt idx="6">
                  <c:v>13726.848000000002</c:v>
                </c:pt>
                <c:pt idx="7">
                  <c:v>18969.728000000003</c:v>
                </c:pt>
                <c:pt idx="8">
                  <c:v>25680.614400000002</c:v>
                </c:pt>
                <c:pt idx="9">
                  <c:v>35612.726272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6A-4BB8-A871-32D22EAEFE99}"/>
            </c:ext>
          </c:extLst>
        </c:ser>
        <c:ser>
          <c:idx val="1"/>
          <c:order val="1"/>
          <c:tx>
            <c:strRef>
              <c:f>NPV!$B$5</c:f>
              <c:strCache>
                <c:ptCount val="1"/>
                <c:pt idx="0">
                  <c:v>Первоначальные затраты, IC</c:v>
                </c:pt>
              </c:strCache>
            </c:strRef>
          </c:tx>
          <c:marker>
            <c:symbol val="none"/>
          </c:marker>
          <c:val>
            <c:numRef>
              <c:f>NPV!$B$6:$B$15</c:f>
              <c:numCache>
                <c:formatCode>_-* #\ ##0"р."_-;\-* #\ ##0"р."_-;_-* "-"??"р."_-;_-@_-</c:formatCode>
                <c:ptCount val="10"/>
                <c:pt idx="0">
                  <c:v>150000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6A-4BB8-A871-32D22EAE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383040"/>
        <c:axId val="644383432"/>
      </c:lineChart>
      <c:catAx>
        <c:axId val="6443830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tailEnd type="triangle"/>
          </a:ln>
        </c:spPr>
        <c:crossAx val="644383432"/>
        <c:crosses val="autoZero"/>
        <c:auto val="1"/>
        <c:lblAlgn val="ctr"/>
        <c:lblOffset val="100"/>
        <c:noMultiLvlLbl val="0"/>
      </c:catAx>
      <c:valAx>
        <c:axId val="64438343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_-* #\ ##0&quot;р.&quot;_-;\-* #\ ##0&quot;р.&quot;_-;_-* &quot;-&quot;??&quot;р.&quot;_-;_-@_-" sourceLinked="1"/>
        <c:majorTickMark val="out"/>
        <c:minorTickMark val="none"/>
        <c:tickLblPos val="nextTo"/>
        <c:spPr>
          <a:ln>
            <a:tailEnd type="triangle"/>
          </a:ln>
        </c:spPr>
        <c:crossAx val="644383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Прогнозирование денежного потока </a:t>
            </a:r>
            <a:r>
              <a:rPr lang="en-US" sz="1200"/>
              <a:t>CF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Денежный поток, CF</c:v>
                </c:pt>
              </c:strCache>
            </c:strRef>
          </c:tx>
          <c:marker>
            <c:symbol val="none"/>
          </c:marker>
          <c:cat>
            <c:numRef>
              <c:f>Лист1!$A$4:$A$16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Лист1!$B$4:$B$16</c:f>
              <c:numCache>
                <c:formatCode>_-* #\ ##0"р."_-;\-* #\ ##0"р."_-;_-* "-"??"р."_-;_-@_-</c:formatCode>
                <c:ptCount val="9"/>
                <c:pt idx="0">
                  <c:v>1700</c:v>
                </c:pt>
                <c:pt idx="1">
                  <c:v>1600</c:v>
                </c:pt>
                <c:pt idx="2">
                  <c:v>2500</c:v>
                </c:pt>
                <c:pt idx="3">
                  <c:v>3000</c:v>
                </c:pt>
                <c:pt idx="4">
                  <c:v>2700</c:v>
                </c:pt>
                <c:pt idx="5">
                  <c:v>3400</c:v>
                </c:pt>
                <c:pt idx="6">
                  <c:v>4000</c:v>
                </c:pt>
                <c:pt idx="7">
                  <c:v>4500</c:v>
                </c:pt>
                <c:pt idx="8">
                  <c:v>4831.0473815461337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20-4849-9D9F-752ADC94765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Прогнозирование денежного потока, CF</c:v>
                </c:pt>
              </c:strCache>
            </c:strRef>
          </c:tx>
          <c:spPr>
            <a:ln>
              <a:prstDash val="lgDash"/>
            </a:ln>
          </c:spPr>
          <c:cat>
            <c:numRef>
              <c:f>Лист1!$A$4:$A$16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Лист1!$E$4:$E$16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20-4849-9D9F-752ADC947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84216"/>
        <c:axId val="644384608"/>
      </c:lineChart>
      <c:lineChart>
        <c:grouping val="standard"/>
        <c:varyColors val="0"/>
        <c:ser>
          <c:idx val="1"/>
          <c:order val="1"/>
          <c:tx>
            <c:strRef>
              <c:f>Лист1!$C$3</c:f>
              <c:strCache>
                <c:ptCount val="1"/>
                <c:pt idx="0">
                  <c:v>Затраты на рекламу, тыс. руб</c:v>
                </c:pt>
              </c:strCache>
            </c:strRef>
          </c:tx>
          <c:marker>
            <c:symbol val="none"/>
          </c:marker>
          <c:cat>
            <c:numRef>
              <c:f>Лист1!$A$4:$A$16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Лист1!$C$4:$C$16</c:f>
              <c:numCache>
                <c:formatCode>_-* #\ ##0"р."_-;\-* #\ ##0"р."_-;_-* "-"??"р."_-;_-@_-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21</c:v>
                </c:pt>
                <c:pt idx="3">
                  <c:v>33</c:v>
                </c:pt>
                <c:pt idx="4">
                  <c:v>30</c:v>
                </c:pt>
                <c:pt idx="5">
                  <c:v>35</c:v>
                </c:pt>
                <c:pt idx="6">
                  <c:v>36</c:v>
                </c:pt>
                <c:pt idx="7">
                  <c:v>43</c:v>
                </c:pt>
                <c:pt idx="8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20-4849-9D9F-752ADC94765F}"/>
            </c:ext>
          </c:extLst>
        </c:ser>
        <c:ser>
          <c:idx val="3"/>
          <c:order val="3"/>
          <c:tx>
            <c:strRef>
              <c:f>Лист1!$D$3</c:f>
              <c:strCache>
                <c:ptCount val="1"/>
              </c:strCache>
            </c:strRef>
          </c:tx>
          <c:marker>
            <c:symbol val="none"/>
          </c:marker>
          <c:val>
            <c:numRef>
              <c:f>Лист1!$D$4:$D$16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A20-4849-9D9F-752ADC947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85392"/>
        <c:axId val="644385000"/>
      </c:lineChart>
      <c:catAx>
        <c:axId val="64438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Дата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tailEnd type="triangle"/>
          </a:ln>
        </c:spPr>
        <c:crossAx val="644384608"/>
        <c:crosses val="autoZero"/>
        <c:auto val="1"/>
        <c:lblAlgn val="ctr"/>
        <c:lblOffset val="100"/>
        <c:noMultiLvlLbl val="0"/>
      </c:catAx>
      <c:valAx>
        <c:axId val="6443846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b="0"/>
                  <a:t>Объем продаж, затраты на рекламу</a:t>
                </a:r>
              </a:p>
            </c:rich>
          </c:tx>
          <c:overlay val="0"/>
        </c:title>
        <c:numFmt formatCode="_-* #\ ##0&quot;р.&quot;_-;\-* #\ ##0&quot;р.&quot;_-;_-* &quot;-&quot;??&quot;р.&quot;_-;_-@_-" sourceLinked="1"/>
        <c:majorTickMark val="out"/>
        <c:minorTickMark val="none"/>
        <c:tickLblPos val="nextTo"/>
        <c:spPr>
          <a:ln>
            <a:tailEnd type="triangle"/>
          </a:ln>
        </c:spPr>
        <c:crossAx val="644384216"/>
        <c:crosses val="autoZero"/>
        <c:crossBetween val="between"/>
      </c:valAx>
      <c:valAx>
        <c:axId val="644385000"/>
        <c:scaling>
          <c:orientation val="minMax"/>
        </c:scaling>
        <c:delete val="0"/>
        <c:axPos val="r"/>
        <c:numFmt formatCode="_-* #\ ##0&quot;р.&quot;_-;\-* #\ ##0&quot;р.&quot;_-;_-* &quot;-&quot;??&quot;р.&quot;_-;_-@_-" sourceLinked="1"/>
        <c:majorTickMark val="out"/>
        <c:minorTickMark val="none"/>
        <c:tickLblPos val="nextTo"/>
        <c:spPr>
          <a:ln>
            <a:tailEnd type="triangle"/>
          </a:ln>
        </c:spPr>
        <c:crossAx val="644385392"/>
        <c:crosses val="max"/>
        <c:crossBetween val="between"/>
      </c:valAx>
      <c:catAx>
        <c:axId val="64438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438500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Дисконтированный доход </a:t>
            </a:r>
            <a:r>
              <a:rPr lang="en-US" sz="1200"/>
              <a:t>(CF) </a:t>
            </a:r>
            <a:r>
              <a:rPr lang="ru-RU" sz="1200"/>
              <a:t>накопительным итогом и первоначальные затраты </a:t>
            </a:r>
            <a:r>
              <a:rPr lang="en-US" sz="1200"/>
              <a:t>(IC)</a:t>
            </a:r>
            <a:endParaRPr lang="ru-RU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NPV!$G$5</c:f>
              <c:strCache>
                <c:ptCount val="1"/>
                <c:pt idx="0">
                  <c:v>Дисконтированный доход накопительным итогом</c:v>
                </c:pt>
              </c:strCache>
            </c:strRef>
          </c:tx>
          <c:marker>
            <c:symbol val="none"/>
          </c:marker>
          <c:val>
            <c:numRef>
              <c:f>NPV!$G$6:$G$15</c:f>
              <c:numCache>
                <c:formatCode>_-* #\ ##0"р."_-;\-* #\ ##0"р."_-;_-* "-"??"р."_-;_-@_-</c:formatCode>
                <c:ptCount val="10"/>
                <c:pt idx="0">
                  <c:v>-150000</c:v>
                </c:pt>
                <c:pt idx="1">
                  <c:v>-94000</c:v>
                </c:pt>
                <c:pt idx="2">
                  <c:v>-62000</c:v>
                </c:pt>
                <c:pt idx="3">
                  <c:v>-41520</c:v>
                </c:pt>
                <c:pt idx="4">
                  <c:v>-33328</c:v>
                </c:pt>
                <c:pt idx="5">
                  <c:v>-3836.7999999999993</c:v>
                </c:pt>
                <c:pt idx="6">
                  <c:v>13726.848000000002</c:v>
                </c:pt>
                <c:pt idx="7">
                  <c:v>18969.728000000003</c:v>
                </c:pt>
                <c:pt idx="8">
                  <c:v>25680.614400000002</c:v>
                </c:pt>
                <c:pt idx="9">
                  <c:v>35612.726272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20-46AF-A111-2B9AF2BB8A0E}"/>
            </c:ext>
          </c:extLst>
        </c:ser>
        <c:ser>
          <c:idx val="1"/>
          <c:order val="1"/>
          <c:tx>
            <c:strRef>
              <c:f>NPV!$B$5</c:f>
              <c:strCache>
                <c:ptCount val="1"/>
                <c:pt idx="0">
                  <c:v>Первоначальные затраты, IC</c:v>
                </c:pt>
              </c:strCache>
            </c:strRef>
          </c:tx>
          <c:marker>
            <c:symbol val="none"/>
          </c:marker>
          <c:val>
            <c:numRef>
              <c:f>NPV!$B$6:$B$15</c:f>
              <c:numCache>
                <c:formatCode>_-* #\ ##0"р."_-;\-* #\ ##0"р."_-;_-* "-"??"р."_-;_-@_-</c:formatCode>
                <c:ptCount val="10"/>
                <c:pt idx="0">
                  <c:v>150000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20-46AF-A111-2B9AF2BB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386176"/>
        <c:axId val="644386568"/>
      </c:lineChart>
      <c:catAx>
        <c:axId val="6443861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tailEnd type="triangle"/>
          </a:ln>
        </c:spPr>
        <c:crossAx val="644386568"/>
        <c:crosses val="autoZero"/>
        <c:auto val="1"/>
        <c:lblAlgn val="ctr"/>
        <c:lblOffset val="100"/>
        <c:noMultiLvlLbl val="0"/>
      </c:catAx>
      <c:valAx>
        <c:axId val="64438656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_-* #\ ##0&quot;р.&quot;_-;\-* #\ ##0&quot;р.&quot;_-;_-* &quot;-&quot;??&quot;р.&quot;_-;_-@_-" sourceLinked="1"/>
        <c:majorTickMark val="out"/>
        <c:minorTickMark val="none"/>
        <c:tickLblPos val="nextTo"/>
        <c:spPr>
          <a:ln>
            <a:tailEnd type="triangle"/>
          </a:ln>
        </c:spPr>
        <c:crossAx val="644386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18</xdr:row>
      <xdr:rowOff>107949</xdr:rowOff>
    </xdr:from>
    <xdr:to>
      <xdr:col>6</xdr:col>
      <xdr:colOff>1001183</xdr:colOff>
      <xdr:row>33</xdr:row>
      <xdr:rowOff>83607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232834</xdr:colOff>
      <xdr:row>0</xdr:row>
      <xdr:rowOff>148166</xdr:rowOff>
    </xdr:from>
    <xdr:to>
      <xdr:col>6</xdr:col>
      <xdr:colOff>615421</xdr:colOff>
      <xdr:row>3</xdr:row>
      <xdr:rowOff>87841</xdr:rowOff>
    </xdr:to>
    <xdr:pic>
      <xdr:nvPicPr>
        <xdr:cNvPr id="5" name="Picture 1" descr="Чистый дисконтированный доход NPV. Формула расчета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8334" y="148166"/>
          <a:ext cx="1652587" cy="574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95250</xdr:rowOff>
    </xdr:from>
    <xdr:to>
      <xdr:col>8</xdr:col>
      <xdr:colOff>228600</xdr:colOff>
      <xdr:row>3</xdr:row>
      <xdr:rowOff>152400</xdr:rowOff>
    </xdr:to>
    <xdr:pic>
      <xdr:nvPicPr>
        <xdr:cNvPr id="2" name="Picture 1" descr="Внутренняя норма доходности инвестиционного проекта IRR. Формула расчета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9225" y="95250"/>
          <a:ext cx="1905000" cy="6953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38100</xdr:rowOff>
    </xdr:from>
    <xdr:to>
      <xdr:col>3</xdr:col>
      <xdr:colOff>1476375</xdr:colOff>
      <xdr:row>4</xdr:row>
      <xdr:rowOff>133350</xdr:rowOff>
    </xdr:to>
    <xdr:pic>
      <xdr:nvPicPr>
        <xdr:cNvPr id="2049" name="Picture 1" descr="Срок окупаемости инвестиций PP. Формула расчета">
          <a:extLst>
            <a:ext uri="{FF2B5EF4-FFF2-40B4-BE49-F238E27FC236}">
              <a16:creationId xmlns:a16="http://schemas.microsoft.com/office/drawing/2014/main" xmlns="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" y="304800"/>
          <a:ext cx="2828925" cy="638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171449</xdr:rowOff>
    </xdr:from>
    <xdr:to>
      <xdr:col>8</xdr:col>
      <xdr:colOff>180975</xdr:colOff>
      <xdr:row>37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104775</xdr:rowOff>
    </xdr:from>
    <xdr:to>
      <xdr:col>5</xdr:col>
      <xdr:colOff>571500</xdr:colOff>
      <xdr:row>4</xdr:row>
      <xdr:rowOff>123825</xdr:rowOff>
    </xdr:to>
    <xdr:pic>
      <xdr:nvPicPr>
        <xdr:cNvPr id="1025" name="Picture 1" descr="Чистый дисконтированный доход NPV. Формула расчета">
          <a:extLst>
            <a:ext uri="{FF2B5EF4-FFF2-40B4-BE49-F238E27FC236}">
              <a16:creationId xmlns:a16="http://schemas.microsoft.com/office/drawing/2014/main" xmlns="" id="{00000000-0008-0000-0A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5" y="371475"/>
          <a:ext cx="1647825" cy="571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</xdr:colOff>
      <xdr:row>38</xdr:row>
      <xdr:rowOff>28573</xdr:rowOff>
    </xdr:from>
    <xdr:to>
      <xdr:col>5</xdr:col>
      <xdr:colOff>1133475</xdr:colOff>
      <xdr:row>58</xdr:row>
      <xdr:rowOff>85724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219075</xdr:rowOff>
    </xdr:from>
    <xdr:to>
      <xdr:col>5</xdr:col>
      <xdr:colOff>657225</xdr:colOff>
      <xdr:row>4</xdr:row>
      <xdr:rowOff>28575</xdr:rowOff>
    </xdr:to>
    <xdr:pic>
      <xdr:nvPicPr>
        <xdr:cNvPr id="3073" name="Picture 1" descr="Индекс прибыльности PI. Формула ">
          <a:extLst>
            <a:ext uri="{FF2B5EF4-FFF2-40B4-BE49-F238E27FC236}">
              <a16:creationId xmlns:a16="http://schemas.microsoft.com/office/drawing/2014/main" xmlns="" id="{00000000-0008-0000-0C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219075"/>
          <a:ext cx="2019300" cy="6286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85725</xdr:rowOff>
    </xdr:from>
    <xdr:to>
      <xdr:col>5</xdr:col>
      <xdr:colOff>95250</xdr:colOff>
      <xdr:row>3</xdr:row>
      <xdr:rowOff>152400</xdr:rowOff>
    </xdr:to>
    <xdr:pic>
      <xdr:nvPicPr>
        <xdr:cNvPr id="1025" name="Picture 1" descr="Внутренняя норма доходности инвестиционного проекта IRR. Формула расчета">
          <a:extLst>
            <a:ext uri="{FF2B5EF4-FFF2-40B4-BE49-F238E27FC236}">
              <a16:creationId xmlns:a16="http://schemas.microsoft.com/office/drawing/2014/main" xmlns="" id="{00000000-0008-0000-0D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85725"/>
          <a:ext cx="1905000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7" sqref="A7"/>
    </sheetView>
  </sheetViews>
  <sheetFormatPr defaultRowHeight="15" x14ac:dyDescent="0.25"/>
  <cols>
    <col min="1" max="1" width="82" customWidth="1"/>
  </cols>
  <sheetData>
    <row r="1" spans="1:1" x14ac:dyDescent="0.25">
      <c r="A1" s="2" t="s">
        <v>64</v>
      </c>
    </row>
    <row r="2" spans="1:1" x14ac:dyDescent="0.25">
      <c r="A2" t="s">
        <v>65</v>
      </c>
    </row>
    <row r="3" spans="1:1" ht="45" x14ac:dyDescent="0.25">
      <c r="A3" s="66" t="s">
        <v>66</v>
      </c>
    </row>
    <row r="4" spans="1:1" ht="30" x14ac:dyDescent="0.25">
      <c r="A4" s="66" t="s">
        <v>67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20" zoomScaleNormal="120" workbookViewId="0">
      <selection activeCell="H12" sqref="H12"/>
    </sheetView>
  </sheetViews>
  <sheetFormatPr defaultRowHeight="15" x14ac:dyDescent="0.25"/>
  <cols>
    <col min="1" max="1" width="11.7109375" customWidth="1"/>
    <col min="2" max="2" width="17.5703125" customWidth="1"/>
    <col min="3" max="3" width="13.42578125" customWidth="1"/>
    <col min="4" max="4" width="14.140625" customWidth="1"/>
    <col min="5" max="5" width="12.5703125" customWidth="1"/>
    <col min="6" max="6" width="21.5703125" customWidth="1"/>
    <col min="7" max="7" width="12.140625" bestFit="1" customWidth="1"/>
  </cols>
  <sheetData>
    <row r="1" spans="1:7" ht="21" x14ac:dyDescent="0.35">
      <c r="A1" s="1" t="s">
        <v>8</v>
      </c>
    </row>
    <row r="2" spans="1:7" ht="14.25" customHeight="1" x14ac:dyDescent="0.25">
      <c r="A2" s="53" t="s">
        <v>49</v>
      </c>
    </row>
    <row r="3" spans="1:7" ht="14.25" customHeight="1" x14ac:dyDescent="0.25">
      <c r="A3" s="53"/>
    </row>
    <row r="4" spans="1:7" x14ac:dyDescent="0.25">
      <c r="A4" s="2" t="s">
        <v>17</v>
      </c>
      <c r="C4" s="55">
        <v>0.25</v>
      </c>
      <c r="E4" s="4"/>
    </row>
    <row r="6" spans="1:7" s="3" customFormat="1" ht="35.25" customHeight="1" x14ac:dyDescent="0.25">
      <c r="A6" s="60" t="s">
        <v>57</v>
      </c>
      <c r="B6" s="60" t="s">
        <v>1</v>
      </c>
      <c r="C6" s="60" t="s">
        <v>9</v>
      </c>
      <c r="D6" s="60" t="s">
        <v>10</v>
      </c>
      <c r="E6" s="60" t="s">
        <v>2</v>
      </c>
      <c r="F6" s="60" t="s">
        <v>58</v>
      </c>
      <c r="G6"/>
    </row>
    <row r="7" spans="1:7" x14ac:dyDescent="0.25">
      <c r="A7" s="22">
        <v>0</v>
      </c>
      <c r="B7" s="61">
        <v>100000</v>
      </c>
      <c r="C7" s="30"/>
      <c r="D7" s="30"/>
      <c r="E7" s="30"/>
      <c r="F7" s="30"/>
    </row>
    <row r="8" spans="1:7" x14ac:dyDescent="0.25">
      <c r="A8" s="22">
        <v>1</v>
      </c>
      <c r="B8" s="30"/>
      <c r="C8" s="61">
        <v>90000</v>
      </c>
      <c r="D8" s="61">
        <v>30000</v>
      </c>
      <c r="E8" s="39">
        <f>C8-D8</f>
        <v>60000</v>
      </c>
      <c r="F8" s="61">
        <f>E8/(1+$C$4)^A8</f>
        <v>48000</v>
      </c>
    </row>
    <row r="9" spans="1:7" x14ac:dyDescent="0.25">
      <c r="A9" s="22">
        <v>2</v>
      </c>
      <c r="B9" s="30"/>
      <c r="C9" s="61">
        <v>70000</v>
      </c>
      <c r="D9" s="61">
        <v>30000</v>
      </c>
      <c r="E9" s="39">
        <f t="shared" ref="E9:E16" si="0">C9-D9</f>
        <v>40000</v>
      </c>
      <c r="F9" s="61">
        <f t="shared" ref="F9:F16" si="1">E9/(1+$C$4)^A9</f>
        <v>25600</v>
      </c>
    </row>
    <row r="10" spans="1:7" x14ac:dyDescent="0.25">
      <c r="A10" s="22">
        <v>3</v>
      </c>
      <c r="B10" s="30"/>
      <c r="C10" s="61">
        <v>60000</v>
      </c>
      <c r="D10" s="61">
        <v>30000</v>
      </c>
      <c r="E10" s="39">
        <f t="shared" si="0"/>
        <v>30000</v>
      </c>
      <c r="F10" s="61">
        <f t="shared" si="1"/>
        <v>15360</v>
      </c>
    </row>
    <row r="11" spans="1:7" x14ac:dyDescent="0.25">
      <c r="A11" s="22">
        <v>4</v>
      </c>
      <c r="B11" s="30"/>
      <c r="C11" s="61">
        <v>40000</v>
      </c>
      <c r="D11" s="61">
        <v>30000</v>
      </c>
      <c r="E11" s="39">
        <f t="shared" si="0"/>
        <v>10000</v>
      </c>
      <c r="F11" s="61">
        <f t="shared" si="1"/>
        <v>4096</v>
      </c>
    </row>
    <row r="12" spans="1:7" x14ac:dyDescent="0.25">
      <c r="A12" s="22">
        <v>5</v>
      </c>
      <c r="B12" s="30"/>
      <c r="C12" s="61">
        <v>110000</v>
      </c>
      <c r="D12" s="61">
        <v>30000</v>
      </c>
      <c r="E12" s="39">
        <f t="shared" si="0"/>
        <v>80000</v>
      </c>
      <c r="F12" s="61">
        <f t="shared" si="1"/>
        <v>26214.400000000001</v>
      </c>
    </row>
    <row r="13" spans="1:7" x14ac:dyDescent="0.25">
      <c r="A13" s="22">
        <v>6</v>
      </c>
      <c r="B13" s="30"/>
      <c r="C13" s="61">
        <v>87000</v>
      </c>
      <c r="D13" s="61">
        <v>30000</v>
      </c>
      <c r="E13" s="39">
        <f t="shared" si="0"/>
        <v>57000</v>
      </c>
      <c r="F13" s="61">
        <f t="shared" si="1"/>
        <v>14942.208000000001</v>
      </c>
    </row>
    <row r="14" spans="1:7" x14ac:dyDescent="0.25">
      <c r="A14" s="22">
        <v>7</v>
      </c>
      <c r="B14" s="30"/>
      <c r="C14" s="61">
        <v>45000</v>
      </c>
      <c r="D14" s="61">
        <v>30000</v>
      </c>
      <c r="E14" s="39">
        <f t="shared" si="0"/>
        <v>15000</v>
      </c>
      <c r="F14" s="61">
        <f t="shared" si="1"/>
        <v>3145.7280000000001</v>
      </c>
    </row>
    <row r="15" spans="1:7" x14ac:dyDescent="0.25">
      <c r="A15" s="22">
        <v>8</v>
      </c>
      <c r="B15" s="30"/>
      <c r="C15" s="61">
        <v>60000</v>
      </c>
      <c r="D15" s="61">
        <v>30000</v>
      </c>
      <c r="E15" s="39">
        <f t="shared" si="0"/>
        <v>30000</v>
      </c>
      <c r="F15" s="61">
        <f t="shared" si="1"/>
        <v>5033.1647999999996</v>
      </c>
    </row>
    <row r="16" spans="1:7" x14ac:dyDescent="0.25">
      <c r="A16" s="22">
        <v>9</v>
      </c>
      <c r="B16" s="30"/>
      <c r="C16" s="61">
        <v>94000</v>
      </c>
      <c r="D16" s="61">
        <v>30000</v>
      </c>
      <c r="E16" s="39">
        <f t="shared" si="0"/>
        <v>64000</v>
      </c>
      <c r="F16" s="61">
        <f t="shared" si="1"/>
        <v>8589.9345919999996</v>
      </c>
    </row>
    <row r="17" spans="5:6" x14ac:dyDescent="0.25">
      <c r="E17" s="58" t="s">
        <v>59</v>
      </c>
      <c r="F17" s="59">
        <f>SUM(F8:F16)-B7</f>
        <v>50981.435392000014</v>
      </c>
    </row>
    <row r="18" spans="5:6" x14ac:dyDescent="0.25">
      <c r="E18" s="56" t="s">
        <v>60</v>
      </c>
      <c r="F18" s="57">
        <f>NPV(C4,E8:E16)-B7</f>
        <v>50981.435392000014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3" sqref="H13"/>
    </sheetView>
  </sheetViews>
  <sheetFormatPr defaultRowHeight="15" x14ac:dyDescent="0.25"/>
  <cols>
    <col min="1" max="1" width="15.7109375" customWidth="1"/>
    <col min="2" max="3" width="22.140625" customWidth="1"/>
    <col min="4" max="4" width="25.7109375" customWidth="1"/>
    <col min="5" max="5" width="17.7109375" customWidth="1"/>
  </cols>
  <sheetData>
    <row r="1" spans="1:5" ht="21" x14ac:dyDescent="0.35">
      <c r="A1" s="1" t="s">
        <v>0</v>
      </c>
    </row>
    <row r="2" spans="1:5" ht="14.25" customHeight="1" x14ac:dyDescent="0.25">
      <c r="A2" s="44" t="s">
        <v>49</v>
      </c>
    </row>
    <row r="3" spans="1:5" ht="14.25" customHeight="1" x14ac:dyDescent="0.25">
      <c r="A3" s="44"/>
    </row>
    <row r="4" spans="1:5" s="3" customFormat="1" ht="35.25" customHeight="1" x14ac:dyDescent="0.25">
      <c r="A4" s="48" t="s">
        <v>3</v>
      </c>
      <c r="B4" s="48" t="s">
        <v>1</v>
      </c>
      <c r="C4" s="48" t="s">
        <v>55</v>
      </c>
      <c r="D4" s="48" t="s">
        <v>4</v>
      </c>
    </row>
    <row r="5" spans="1:5" x14ac:dyDescent="0.25">
      <c r="A5" s="6">
        <v>1</v>
      </c>
      <c r="B5" s="7">
        <v>100000</v>
      </c>
      <c r="C5" s="7">
        <v>0</v>
      </c>
      <c r="D5" s="7">
        <v>0</v>
      </c>
      <c r="E5" s="13"/>
    </row>
    <row r="6" spans="1:5" x14ac:dyDescent="0.25">
      <c r="A6" s="6">
        <v>2</v>
      </c>
      <c r="B6" s="7">
        <v>100000</v>
      </c>
      <c r="C6" s="7">
        <v>25000</v>
      </c>
      <c r="D6" s="7">
        <f>C6+D5</f>
        <v>25000</v>
      </c>
      <c r="E6" s="13"/>
    </row>
    <row r="7" spans="1:5" x14ac:dyDescent="0.25">
      <c r="A7" s="6">
        <v>3</v>
      </c>
      <c r="B7" s="7">
        <v>100000</v>
      </c>
      <c r="C7" s="7">
        <v>33000</v>
      </c>
      <c r="D7" s="7">
        <f t="shared" ref="D7:D12" si="0">C7+D6</f>
        <v>58000</v>
      </c>
      <c r="E7" s="13"/>
    </row>
    <row r="8" spans="1:5" ht="15.75" thickBot="1" x14ac:dyDescent="0.3">
      <c r="A8" s="8">
        <v>4</v>
      </c>
      <c r="B8" s="9">
        <v>100000</v>
      </c>
      <c r="C8" s="9">
        <v>27000</v>
      </c>
      <c r="D8" s="9">
        <f t="shared" si="0"/>
        <v>85000</v>
      </c>
      <c r="E8" s="13"/>
    </row>
    <row r="9" spans="1:5" ht="15.75" thickTop="1" x14ac:dyDescent="0.25">
      <c r="A9" s="46">
        <v>5</v>
      </c>
      <c r="B9" s="35">
        <v>100000</v>
      </c>
      <c r="C9" s="35">
        <v>20000</v>
      </c>
      <c r="D9" s="35">
        <f t="shared" si="0"/>
        <v>105000</v>
      </c>
      <c r="E9" s="13"/>
    </row>
    <row r="10" spans="1:5" x14ac:dyDescent="0.25">
      <c r="A10" s="46">
        <v>6</v>
      </c>
      <c r="B10" s="45">
        <v>100000</v>
      </c>
      <c r="C10" s="45">
        <v>15000</v>
      </c>
      <c r="D10" s="45">
        <f t="shared" si="0"/>
        <v>120000</v>
      </c>
      <c r="E10" s="13"/>
    </row>
    <row r="11" spans="1:5" x14ac:dyDescent="0.25">
      <c r="A11" s="47">
        <v>7</v>
      </c>
      <c r="B11" s="45">
        <v>100000</v>
      </c>
      <c r="C11" s="45">
        <v>20000</v>
      </c>
      <c r="D11" s="45">
        <f t="shared" si="0"/>
        <v>140000</v>
      </c>
      <c r="E11" s="13"/>
    </row>
    <row r="12" spans="1:5" x14ac:dyDescent="0.25">
      <c r="A12" s="47">
        <v>8</v>
      </c>
      <c r="B12" s="45">
        <v>100000</v>
      </c>
      <c r="C12" s="45">
        <v>25000</v>
      </c>
      <c r="D12" s="45">
        <f t="shared" si="0"/>
        <v>165000</v>
      </c>
      <c r="E12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0" zoomScaleNormal="110" workbookViewId="0">
      <selection activeCell="G10" sqref="G10"/>
    </sheetView>
  </sheetViews>
  <sheetFormatPr defaultRowHeight="15" x14ac:dyDescent="0.25"/>
  <cols>
    <col min="1" max="1" width="11.7109375" customWidth="1"/>
    <col min="2" max="2" width="17.5703125" customWidth="1"/>
    <col min="3" max="3" width="13.42578125" customWidth="1"/>
    <col min="4" max="4" width="14.140625" customWidth="1"/>
    <col min="5" max="5" width="12.5703125" customWidth="1"/>
    <col min="6" max="6" width="10.42578125" customWidth="1"/>
  </cols>
  <sheetData>
    <row r="1" spans="1:6" ht="21" x14ac:dyDescent="0.35">
      <c r="A1" s="1" t="s">
        <v>54</v>
      </c>
    </row>
    <row r="2" spans="1:6" ht="14.25" customHeight="1" x14ac:dyDescent="0.25">
      <c r="A2" s="44" t="s">
        <v>49</v>
      </c>
    </row>
    <row r="3" spans="1:6" ht="14.25" customHeight="1" x14ac:dyDescent="0.25">
      <c r="A3" s="40"/>
    </row>
    <row r="4" spans="1:6" x14ac:dyDescent="0.25">
      <c r="A4" s="2" t="s">
        <v>17</v>
      </c>
      <c r="C4" s="54">
        <v>0.1</v>
      </c>
      <c r="E4" s="4"/>
    </row>
    <row r="6" spans="1:6" s="3" customFormat="1" ht="35.25" customHeight="1" x14ac:dyDescent="0.25">
      <c r="A6" s="60" t="s">
        <v>12</v>
      </c>
      <c r="B6" s="60" t="s">
        <v>1</v>
      </c>
      <c r="C6" s="60" t="s">
        <v>9</v>
      </c>
      <c r="D6" s="60" t="s">
        <v>10</v>
      </c>
      <c r="E6" s="60" t="s">
        <v>62</v>
      </c>
      <c r="F6"/>
    </row>
    <row r="7" spans="1:6" x14ac:dyDescent="0.25">
      <c r="A7" s="22">
        <v>0</v>
      </c>
      <c r="B7" s="61">
        <v>130000</v>
      </c>
      <c r="C7" s="61"/>
      <c r="D7" s="30"/>
      <c r="E7" s="30"/>
    </row>
    <row r="8" spans="1:6" x14ac:dyDescent="0.25">
      <c r="A8" s="22">
        <v>1</v>
      </c>
      <c r="B8" s="30"/>
      <c r="C8" s="61">
        <v>50000</v>
      </c>
      <c r="D8" s="61">
        <v>30000</v>
      </c>
      <c r="E8" s="39">
        <f>C8-D8</f>
        <v>20000</v>
      </c>
    </row>
    <row r="9" spans="1:6" x14ac:dyDescent="0.25">
      <c r="A9" s="22">
        <v>2</v>
      </c>
      <c r="B9" s="30"/>
      <c r="C9" s="61">
        <v>60000</v>
      </c>
      <c r="D9" s="61">
        <v>33000</v>
      </c>
      <c r="E9" s="39">
        <f t="shared" ref="E9:E16" si="0">C9-D9</f>
        <v>27000</v>
      </c>
    </row>
    <row r="10" spans="1:6" x14ac:dyDescent="0.25">
      <c r="A10" s="22">
        <v>3</v>
      </c>
      <c r="B10" s="30"/>
      <c r="C10" s="61">
        <v>45000</v>
      </c>
      <c r="D10" s="61">
        <v>28000</v>
      </c>
      <c r="E10" s="39">
        <f t="shared" si="0"/>
        <v>17000</v>
      </c>
    </row>
    <row r="11" spans="1:6" x14ac:dyDescent="0.25">
      <c r="A11" s="22">
        <v>4</v>
      </c>
      <c r="B11" s="30"/>
      <c r="C11" s="61">
        <v>50000</v>
      </c>
      <c r="D11" s="61">
        <v>15000</v>
      </c>
      <c r="E11" s="39">
        <f t="shared" si="0"/>
        <v>35000</v>
      </c>
    </row>
    <row r="12" spans="1:6" x14ac:dyDescent="0.25">
      <c r="A12" s="22">
        <v>5</v>
      </c>
      <c r="B12" s="30"/>
      <c r="C12" s="61">
        <v>53000</v>
      </c>
      <c r="D12" s="61">
        <v>20000</v>
      </c>
      <c r="E12" s="39">
        <f t="shared" si="0"/>
        <v>33000</v>
      </c>
    </row>
    <row r="13" spans="1:6" x14ac:dyDescent="0.25">
      <c r="A13" s="22">
        <v>6</v>
      </c>
      <c r="B13" s="30"/>
      <c r="C13" s="61">
        <v>47000</v>
      </c>
      <c r="D13" s="61">
        <v>18000</v>
      </c>
      <c r="E13" s="39">
        <f t="shared" si="0"/>
        <v>29000</v>
      </c>
    </row>
    <row r="14" spans="1:6" x14ac:dyDescent="0.25">
      <c r="A14" s="22">
        <v>7</v>
      </c>
      <c r="B14" s="30"/>
      <c r="C14" s="61">
        <v>62000</v>
      </c>
      <c r="D14" s="61">
        <v>25000</v>
      </c>
      <c r="E14" s="39">
        <f t="shared" si="0"/>
        <v>37000</v>
      </c>
    </row>
    <row r="15" spans="1:6" x14ac:dyDescent="0.25">
      <c r="A15" s="22">
        <v>8</v>
      </c>
      <c r="B15" s="30"/>
      <c r="C15" s="61">
        <v>70000</v>
      </c>
      <c r="D15" s="61">
        <v>30000</v>
      </c>
      <c r="E15" s="39">
        <f t="shared" si="0"/>
        <v>40000</v>
      </c>
    </row>
    <row r="16" spans="1:6" x14ac:dyDescent="0.25">
      <c r="A16" s="22">
        <v>9</v>
      </c>
      <c r="B16" s="30"/>
      <c r="C16" s="61">
        <v>64000</v>
      </c>
      <c r="D16" s="61">
        <v>33000</v>
      </c>
      <c r="E16" s="39">
        <f t="shared" si="0"/>
        <v>31000</v>
      </c>
    </row>
    <row r="17" spans="4:5" x14ac:dyDescent="0.25">
      <c r="D17" s="56" t="s">
        <v>59</v>
      </c>
      <c r="E17" s="62">
        <f>NPV(C4,E8:E16)-B7</f>
        <v>34828.009706683428</v>
      </c>
    </row>
    <row r="18" spans="4:5" x14ac:dyDescent="0.25">
      <c r="D18" s="43" t="s">
        <v>63</v>
      </c>
      <c r="E18" s="63">
        <f>E17/B7</f>
        <v>0.26790776697448793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J14" sqref="J14"/>
    </sheetView>
  </sheetViews>
  <sheetFormatPr defaultRowHeight="15" x14ac:dyDescent="0.25"/>
  <cols>
    <col min="1" max="1" width="11.7109375" customWidth="1"/>
    <col min="2" max="2" width="21" customWidth="1"/>
    <col min="3" max="3" width="16.7109375" customWidth="1"/>
    <col min="4" max="4" width="14.140625" customWidth="1"/>
    <col min="5" max="5" width="12.5703125" customWidth="1"/>
  </cols>
  <sheetData>
    <row r="1" spans="1:8" ht="21" x14ac:dyDescent="0.35">
      <c r="A1" s="1" t="s">
        <v>53</v>
      </c>
    </row>
    <row r="2" spans="1:8" ht="14.25" customHeight="1" x14ac:dyDescent="0.25">
      <c r="A2" s="44" t="s">
        <v>49</v>
      </c>
    </row>
    <row r="3" spans="1:8" ht="14.25" customHeight="1" x14ac:dyDescent="0.25">
      <c r="A3" s="40"/>
    </row>
    <row r="5" spans="1:8" s="3" customFormat="1" ht="35.25" customHeight="1" x14ac:dyDescent="0.25">
      <c r="A5" s="60" t="s">
        <v>12</v>
      </c>
      <c r="B5" s="60" t="s">
        <v>1</v>
      </c>
      <c r="C5" s="60" t="s">
        <v>50</v>
      </c>
      <c r="D5" s="60" t="s">
        <v>51</v>
      </c>
      <c r="E5" s="60" t="s">
        <v>62</v>
      </c>
      <c r="F5"/>
      <c r="G5"/>
      <c r="H5"/>
    </row>
    <row r="6" spans="1:8" x14ac:dyDescent="0.25">
      <c r="A6" s="22">
        <v>0</v>
      </c>
      <c r="B6" s="61">
        <v>200000</v>
      </c>
      <c r="C6" s="30"/>
      <c r="D6" s="39">
        <f>B6</f>
        <v>200000</v>
      </c>
      <c r="E6" s="39">
        <f>C6-D6</f>
        <v>-200000</v>
      </c>
    </row>
    <row r="7" spans="1:8" x14ac:dyDescent="0.25">
      <c r="A7" s="22">
        <v>1</v>
      </c>
      <c r="B7" s="30"/>
      <c r="C7" s="61">
        <v>50000</v>
      </c>
      <c r="D7" s="61">
        <f>30000</f>
        <v>30000</v>
      </c>
      <c r="E7" s="39">
        <f t="shared" ref="E7:E16" si="0">C7-D7</f>
        <v>20000</v>
      </c>
    </row>
    <row r="8" spans="1:8" x14ac:dyDescent="0.25">
      <c r="A8" s="22">
        <v>2</v>
      </c>
      <c r="B8" s="30"/>
      <c r="C8" s="61">
        <v>60000</v>
      </c>
      <c r="D8" s="61">
        <v>33000</v>
      </c>
      <c r="E8" s="39">
        <f t="shared" si="0"/>
        <v>27000</v>
      </c>
    </row>
    <row r="9" spans="1:8" x14ac:dyDescent="0.25">
      <c r="A9" s="22">
        <v>3</v>
      </c>
      <c r="B9" s="30"/>
      <c r="C9" s="61">
        <v>45000</v>
      </c>
      <c r="D9" s="61">
        <v>18000</v>
      </c>
      <c r="E9" s="39">
        <f t="shared" si="0"/>
        <v>27000</v>
      </c>
    </row>
    <row r="10" spans="1:8" x14ac:dyDescent="0.25">
      <c r="A10" s="22">
        <v>4</v>
      </c>
      <c r="B10" s="30"/>
      <c r="C10" s="61">
        <v>50000</v>
      </c>
      <c r="D10" s="61">
        <v>15000</v>
      </c>
      <c r="E10" s="39">
        <f t="shared" si="0"/>
        <v>35000</v>
      </c>
    </row>
    <row r="11" spans="1:8" x14ac:dyDescent="0.25">
      <c r="A11" s="22">
        <v>5</v>
      </c>
      <c r="B11" s="30"/>
      <c r="C11" s="61">
        <v>53000</v>
      </c>
      <c r="D11" s="61">
        <v>20000</v>
      </c>
      <c r="E11" s="39">
        <f t="shared" si="0"/>
        <v>33000</v>
      </c>
    </row>
    <row r="12" spans="1:8" x14ac:dyDescent="0.25">
      <c r="A12" s="22">
        <v>6</v>
      </c>
      <c r="B12" s="30"/>
      <c r="C12" s="61">
        <v>47000</v>
      </c>
      <c r="D12" s="61">
        <v>18000</v>
      </c>
      <c r="E12" s="39">
        <f t="shared" si="0"/>
        <v>29000</v>
      </c>
    </row>
    <row r="13" spans="1:8" x14ac:dyDescent="0.25">
      <c r="A13" s="22">
        <v>7</v>
      </c>
      <c r="B13" s="30"/>
      <c r="C13" s="61">
        <v>62000</v>
      </c>
      <c r="D13" s="61">
        <v>25000</v>
      </c>
      <c r="E13" s="39">
        <f t="shared" si="0"/>
        <v>37000</v>
      </c>
    </row>
    <row r="14" spans="1:8" x14ac:dyDescent="0.25">
      <c r="A14" s="22">
        <v>8</v>
      </c>
      <c r="B14" s="30"/>
      <c r="C14" s="61">
        <v>70000</v>
      </c>
      <c r="D14" s="61">
        <v>30000</v>
      </c>
      <c r="E14" s="39">
        <f t="shared" si="0"/>
        <v>40000</v>
      </c>
    </row>
    <row r="15" spans="1:8" x14ac:dyDescent="0.25">
      <c r="A15" s="22">
        <v>9</v>
      </c>
      <c r="B15" s="30"/>
      <c r="C15" s="61">
        <v>64000</v>
      </c>
      <c r="D15" s="61">
        <v>33000</v>
      </c>
      <c r="E15" s="39">
        <f t="shared" si="0"/>
        <v>31000</v>
      </c>
    </row>
    <row r="16" spans="1:8" x14ac:dyDescent="0.25">
      <c r="A16" s="22">
        <v>10</v>
      </c>
      <c r="B16" s="30"/>
      <c r="C16" s="61">
        <v>66000</v>
      </c>
      <c r="D16" s="61">
        <v>24000</v>
      </c>
      <c r="E16" s="39">
        <f t="shared" si="0"/>
        <v>42000</v>
      </c>
    </row>
    <row r="17" spans="4:5" x14ac:dyDescent="0.25">
      <c r="D17" s="58" t="s">
        <v>16</v>
      </c>
      <c r="E17" s="64">
        <f>IRR(E6:E16)</f>
        <v>8.7709489950578146E-2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7" zoomScale="90" zoomScaleNormal="90" workbookViewId="0">
      <selection activeCell="A38" sqref="A38"/>
    </sheetView>
  </sheetViews>
  <sheetFormatPr defaultRowHeight="15" x14ac:dyDescent="0.25"/>
  <cols>
    <col min="1" max="1" width="11.7109375" customWidth="1"/>
    <col min="2" max="2" width="17.5703125" customWidth="1"/>
    <col min="3" max="3" width="13.42578125" customWidth="1"/>
    <col min="4" max="4" width="14.140625" customWidth="1"/>
    <col min="5" max="5" width="12.5703125" customWidth="1"/>
    <col min="6" max="6" width="19" customWidth="1"/>
    <col min="7" max="7" width="25.85546875" customWidth="1"/>
  </cols>
  <sheetData>
    <row r="1" spans="1:7" ht="21" x14ac:dyDescent="0.35">
      <c r="A1" s="1" t="s">
        <v>8</v>
      </c>
    </row>
    <row r="2" spans="1:7" ht="14.25" customHeight="1" x14ac:dyDescent="0.35">
      <c r="A2" s="1"/>
    </row>
    <row r="3" spans="1:7" x14ac:dyDescent="0.25">
      <c r="A3" s="2" t="s">
        <v>11</v>
      </c>
      <c r="C3" s="19">
        <v>0.25</v>
      </c>
      <c r="E3" s="4"/>
    </row>
    <row r="5" spans="1:7" s="3" customFormat="1" ht="35.25" customHeight="1" x14ac:dyDescent="0.25">
      <c r="A5" s="5" t="s">
        <v>12</v>
      </c>
      <c r="B5" s="5" t="s">
        <v>1</v>
      </c>
      <c r="C5" s="5" t="s">
        <v>9</v>
      </c>
      <c r="D5" s="5" t="s">
        <v>10</v>
      </c>
      <c r="E5" s="5" t="s">
        <v>2</v>
      </c>
      <c r="F5" s="5" t="s">
        <v>13</v>
      </c>
      <c r="G5" s="5" t="s">
        <v>48</v>
      </c>
    </row>
    <row r="6" spans="1:7" x14ac:dyDescent="0.25">
      <c r="A6" s="17">
        <v>0</v>
      </c>
      <c r="B6" s="18">
        <v>150000</v>
      </c>
      <c r="C6" s="18"/>
      <c r="D6" s="18"/>
      <c r="E6" s="18">
        <f>C6-D6-B6</f>
        <v>-150000</v>
      </c>
      <c r="F6" s="67">
        <f>E6/(1+$C$3)^A6</f>
        <v>-150000</v>
      </c>
      <c r="G6" s="39">
        <f>F6</f>
        <v>-150000</v>
      </c>
    </row>
    <row r="7" spans="1:7" x14ac:dyDescent="0.25">
      <c r="A7" s="17">
        <v>1</v>
      </c>
      <c r="B7" s="18"/>
      <c r="C7" s="18">
        <v>100000</v>
      </c>
      <c r="D7" s="18">
        <v>30000</v>
      </c>
      <c r="E7" s="18">
        <f t="shared" ref="E7:E15" si="0">C7-D7-B7</f>
        <v>70000</v>
      </c>
      <c r="F7" s="67">
        <f t="shared" ref="F7:F15" si="1">E7/(1+$C$3)^A7</f>
        <v>56000</v>
      </c>
      <c r="G7" s="39">
        <f>F7+G6</f>
        <v>-94000</v>
      </c>
    </row>
    <row r="8" spans="1:7" x14ac:dyDescent="0.25">
      <c r="A8" s="17">
        <v>2</v>
      </c>
      <c r="B8" s="18"/>
      <c r="C8" s="18">
        <v>80000</v>
      </c>
      <c r="D8" s="18">
        <v>30000</v>
      </c>
      <c r="E8" s="18">
        <f t="shared" si="0"/>
        <v>50000</v>
      </c>
      <c r="F8" s="67">
        <f t="shared" si="1"/>
        <v>32000</v>
      </c>
      <c r="G8" s="39">
        <f t="shared" ref="G8:G15" si="2">F8+G7</f>
        <v>-62000</v>
      </c>
    </row>
    <row r="9" spans="1:7" x14ac:dyDescent="0.25">
      <c r="A9" s="17">
        <v>3</v>
      </c>
      <c r="B9" s="18"/>
      <c r="C9" s="18">
        <v>70000</v>
      </c>
      <c r="D9" s="18">
        <v>30000</v>
      </c>
      <c r="E9" s="18">
        <f t="shared" si="0"/>
        <v>40000</v>
      </c>
      <c r="F9" s="67">
        <f t="shared" si="1"/>
        <v>20480</v>
      </c>
      <c r="G9" s="39">
        <f t="shared" si="2"/>
        <v>-41520</v>
      </c>
    </row>
    <row r="10" spans="1:7" x14ac:dyDescent="0.25">
      <c r="A10" s="17">
        <v>4</v>
      </c>
      <c r="B10" s="18"/>
      <c r="C10" s="18">
        <v>50000</v>
      </c>
      <c r="D10" s="18">
        <v>30000</v>
      </c>
      <c r="E10" s="18">
        <f t="shared" si="0"/>
        <v>20000</v>
      </c>
      <c r="F10" s="67">
        <f t="shared" si="1"/>
        <v>8192</v>
      </c>
      <c r="G10" s="39">
        <f t="shared" si="2"/>
        <v>-33328</v>
      </c>
    </row>
    <row r="11" spans="1:7" x14ac:dyDescent="0.25">
      <c r="A11" s="17">
        <v>5</v>
      </c>
      <c r="B11" s="18"/>
      <c r="C11" s="18">
        <v>120000</v>
      </c>
      <c r="D11" s="18">
        <v>30000</v>
      </c>
      <c r="E11" s="18">
        <f t="shared" si="0"/>
        <v>90000</v>
      </c>
      <c r="F11" s="67">
        <f t="shared" si="1"/>
        <v>29491.200000000001</v>
      </c>
      <c r="G11" s="39">
        <f t="shared" si="2"/>
        <v>-3836.7999999999993</v>
      </c>
    </row>
    <row r="12" spans="1:7" x14ac:dyDescent="0.25">
      <c r="A12" s="17">
        <v>6</v>
      </c>
      <c r="B12" s="18"/>
      <c r="C12" s="18">
        <v>97000</v>
      </c>
      <c r="D12" s="18">
        <v>30000</v>
      </c>
      <c r="E12" s="18">
        <f t="shared" si="0"/>
        <v>67000</v>
      </c>
      <c r="F12" s="67">
        <f t="shared" si="1"/>
        <v>17563.648000000001</v>
      </c>
      <c r="G12" s="39">
        <f t="shared" si="2"/>
        <v>13726.848000000002</v>
      </c>
    </row>
    <row r="13" spans="1:7" x14ac:dyDescent="0.25">
      <c r="A13" s="17">
        <v>7</v>
      </c>
      <c r="B13" s="18"/>
      <c r="C13" s="18">
        <v>55000</v>
      </c>
      <c r="D13" s="18">
        <v>30000</v>
      </c>
      <c r="E13" s="18">
        <f t="shared" si="0"/>
        <v>25000</v>
      </c>
      <c r="F13" s="67">
        <f t="shared" si="1"/>
        <v>5242.88</v>
      </c>
      <c r="G13" s="39">
        <f t="shared" si="2"/>
        <v>18969.728000000003</v>
      </c>
    </row>
    <row r="14" spans="1:7" x14ac:dyDescent="0.25">
      <c r="A14" s="17">
        <v>8</v>
      </c>
      <c r="B14" s="18"/>
      <c r="C14" s="18">
        <v>70000</v>
      </c>
      <c r="D14" s="18">
        <v>30000</v>
      </c>
      <c r="E14" s="18">
        <f t="shared" si="0"/>
        <v>40000</v>
      </c>
      <c r="F14" s="67">
        <f t="shared" si="1"/>
        <v>6710.8864000000003</v>
      </c>
      <c r="G14" s="39">
        <f t="shared" si="2"/>
        <v>25680.614400000002</v>
      </c>
    </row>
    <row r="15" spans="1:7" x14ac:dyDescent="0.25">
      <c r="A15" s="17">
        <v>9</v>
      </c>
      <c r="B15" s="18"/>
      <c r="C15" s="18">
        <v>104000</v>
      </c>
      <c r="D15" s="18">
        <v>30000</v>
      </c>
      <c r="E15" s="18">
        <f t="shared" si="0"/>
        <v>74000</v>
      </c>
      <c r="F15" s="67">
        <f t="shared" si="1"/>
        <v>9932.1118719999995</v>
      </c>
      <c r="G15" s="39">
        <f t="shared" si="2"/>
        <v>35612.726272</v>
      </c>
    </row>
    <row r="16" spans="1:7" ht="15.75" thickBot="1" x14ac:dyDescent="0.3">
      <c r="E16" s="37" t="s">
        <v>14</v>
      </c>
      <c r="F16" s="65">
        <f>G15</f>
        <v>35612.726272</v>
      </c>
      <c r="G16" s="13"/>
    </row>
    <row r="17" spans="2:7" ht="16.5" thickTop="1" thickBot="1" x14ac:dyDescent="0.3">
      <c r="B17" s="4"/>
      <c r="E17" s="38" t="s">
        <v>15</v>
      </c>
      <c r="F17" s="68">
        <f>NPV(C3,E7:E15)+F6</f>
        <v>35612.726272</v>
      </c>
      <c r="G17" s="13"/>
    </row>
    <row r="18" spans="2:7" ht="15.75" thickTop="1" x14ac:dyDescent="0.25">
      <c r="C18" s="13"/>
    </row>
    <row r="36" spans="1:1" x14ac:dyDescent="0.25">
      <c r="A36" t="s">
        <v>68</v>
      </c>
    </row>
    <row r="37" spans="1:1" x14ac:dyDescent="0.25">
      <c r="A37" t="s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N17" sqref="N17"/>
    </sheetView>
  </sheetViews>
  <sheetFormatPr defaultRowHeight="15" x14ac:dyDescent="0.25"/>
  <cols>
    <col min="1" max="1" width="11.7109375" customWidth="1"/>
    <col min="2" max="2" width="21" customWidth="1"/>
    <col min="3" max="3" width="16.7109375" customWidth="1"/>
    <col min="4" max="4" width="14.140625" customWidth="1"/>
    <col min="5" max="5" width="12.5703125" customWidth="1"/>
  </cols>
  <sheetData>
    <row r="1" spans="1:5" ht="21" x14ac:dyDescent="0.35">
      <c r="A1" s="1" t="s">
        <v>53</v>
      </c>
    </row>
    <row r="2" spans="1:5" ht="14.25" customHeight="1" x14ac:dyDescent="0.25">
      <c r="A2" s="40"/>
    </row>
    <row r="4" spans="1:5" s="3" customFormat="1" ht="35.25" customHeight="1" x14ac:dyDescent="0.25">
      <c r="A4" s="5" t="s">
        <v>12</v>
      </c>
      <c r="B4" s="5" t="s">
        <v>1</v>
      </c>
      <c r="C4" s="5" t="s">
        <v>50</v>
      </c>
      <c r="D4" s="5" t="s">
        <v>51</v>
      </c>
      <c r="E4" s="5" t="s">
        <v>2</v>
      </c>
    </row>
    <row r="5" spans="1:5" x14ac:dyDescent="0.25">
      <c r="A5" s="17">
        <v>0</v>
      </c>
      <c r="B5" s="18">
        <v>300000</v>
      </c>
      <c r="C5" s="18">
        <v>0</v>
      </c>
      <c r="D5" s="18">
        <f>-B5</f>
        <v>-300000</v>
      </c>
      <c r="E5" s="18">
        <f>D5</f>
        <v>-300000</v>
      </c>
    </row>
    <row r="6" spans="1:5" x14ac:dyDescent="0.25">
      <c r="A6" s="17">
        <v>1</v>
      </c>
      <c r="B6" s="18">
        <v>0</v>
      </c>
      <c r="C6" s="18">
        <v>50000</v>
      </c>
      <c r="D6" s="18">
        <v>30000</v>
      </c>
      <c r="E6" s="18">
        <f t="shared" ref="E6:E14" si="0">C6-D6</f>
        <v>20000</v>
      </c>
    </row>
    <row r="7" spans="1:5" x14ac:dyDescent="0.25">
      <c r="A7" s="17">
        <v>2</v>
      </c>
      <c r="B7" s="18">
        <v>0</v>
      </c>
      <c r="C7" s="18">
        <v>60000</v>
      </c>
      <c r="D7" s="18">
        <v>33000</v>
      </c>
      <c r="E7" s="18">
        <f t="shared" si="0"/>
        <v>27000</v>
      </c>
    </row>
    <row r="8" spans="1:5" x14ac:dyDescent="0.25">
      <c r="A8" s="17">
        <v>3</v>
      </c>
      <c r="B8" s="18">
        <v>0</v>
      </c>
      <c r="C8" s="18">
        <v>45000</v>
      </c>
      <c r="D8" s="18">
        <v>28000</v>
      </c>
      <c r="E8" s="18">
        <f t="shared" si="0"/>
        <v>17000</v>
      </c>
    </row>
    <row r="9" spans="1:5" x14ac:dyDescent="0.25">
      <c r="A9" s="17">
        <v>4</v>
      </c>
      <c r="B9" s="18">
        <v>0</v>
      </c>
      <c r="C9" s="18">
        <v>50000</v>
      </c>
      <c r="D9" s="18">
        <v>15000</v>
      </c>
      <c r="E9" s="18">
        <f t="shared" si="0"/>
        <v>35000</v>
      </c>
    </row>
    <row r="10" spans="1:5" x14ac:dyDescent="0.25">
      <c r="A10" s="17">
        <v>5</v>
      </c>
      <c r="B10" s="18">
        <v>0</v>
      </c>
      <c r="C10" s="18">
        <v>53000</v>
      </c>
      <c r="D10" s="18">
        <v>20000</v>
      </c>
      <c r="E10" s="18">
        <f t="shared" si="0"/>
        <v>33000</v>
      </c>
    </row>
    <row r="11" spans="1:5" x14ac:dyDescent="0.25">
      <c r="A11" s="17">
        <v>6</v>
      </c>
      <c r="B11" s="18">
        <v>0</v>
      </c>
      <c r="C11" s="18">
        <v>47000</v>
      </c>
      <c r="D11" s="18">
        <v>18000</v>
      </c>
      <c r="E11" s="18">
        <f t="shared" si="0"/>
        <v>29000</v>
      </c>
    </row>
    <row r="12" spans="1:5" x14ac:dyDescent="0.25">
      <c r="A12" s="17">
        <v>7</v>
      </c>
      <c r="B12" s="18">
        <v>0</v>
      </c>
      <c r="C12" s="18">
        <v>62000</v>
      </c>
      <c r="D12" s="18">
        <v>25000</v>
      </c>
      <c r="E12" s="18">
        <f t="shared" si="0"/>
        <v>37000</v>
      </c>
    </row>
    <row r="13" spans="1:5" x14ac:dyDescent="0.25">
      <c r="A13" s="17">
        <v>8</v>
      </c>
      <c r="B13" s="18">
        <v>0</v>
      </c>
      <c r="C13" s="18">
        <v>70000</v>
      </c>
      <c r="D13" s="18">
        <v>30000</v>
      </c>
      <c r="E13" s="18">
        <f t="shared" si="0"/>
        <v>40000</v>
      </c>
    </row>
    <row r="14" spans="1:5" ht="15.75" thickBot="1" x14ac:dyDescent="0.3">
      <c r="A14" s="17">
        <v>9</v>
      </c>
      <c r="B14" s="18">
        <v>0</v>
      </c>
      <c r="C14" s="18">
        <v>64000</v>
      </c>
      <c r="D14" s="18">
        <v>33000</v>
      </c>
      <c r="E14" s="18">
        <f t="shared" si="0"/>
        <v>31000</v>
      </c>
    </row>
    <row r="15" spans="1:5" ht="16.5" thickTop="1" thickBot="1" x14ac:dyDescent="0.3">
      <c r="D15" s="38" t="s">
        <v>16</v>
      </c>
      <c r="E15" s="41">
        <f>IRR(E5:E14)</f>
        <v>-1.9651698121929795E-2</v>
      </c>
    </row>
    <row r="16" spans="1:5" ht="15.75" thickTop="1" x14ac:dyDescent="0.25">
      <c r="C16" s="13"/>
    </row>
    <row r="17" spans="1:3" x14ac:dyDescent="0.25">
      <c r="B17" s="20"/>
      <c r="C17" s="20"/>
    </row>
    <row r="18" spans="1:3" x14ac:dyDescent="0.25">
      <c r="A18" t="s">
        <v>71</v>
      </c>
    </row>
    <row r="19" spans="1:3" x14ac:dyDescent="0.25">
      <c r="A19" t="s">
        <v>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1" sqref="A21"/>
    </sheetView>
  </sheetViews>
  <sheetFormatPr defaultRowHeight="15" x14ac:dyDescent="0.25"/>
  <cols>
    <col min="1" max="1" width="15.7109375" customWidth="1"/>
    <col min="2" max="3" width="22.140625" customWidth="1"/>
    <col min="4" max="4" width="25.7109375" customWidth="1"/>
    <col min="5" max="5" width="17.7109375" customWidth="1"/>
  </cols>
  <sheetData>
    <row r="1" spans="1:4" ht="21" x14ac:dyDescent="0.35">
      <c r="A1" s="1" t="s">
        <v>0</v>
      </c>
    </row>
    <row r="2" spans="1:4" ht="14.25" customHeight="1" x14ac:dyDescent="0.25">
      <c r="A2" s="44"/>
    </row>
    <row r="3" spans="1:4" ht="14.25" customHeight="1" x14ac:dyDescent="0.25">
      <c r="A3" s="44"/>
    </row>
    <row r="4" spans="1:4" ht="14.25" customHeight="1" x14ac:dyDescent="0.25">
      <c r="A4" s="44"/>
    </row>
    <row r="5" spans="1:4" ht="14.25" customHeight="1" x14ac:dyDescent="0.25">
      <c r="A5" s="44"/>
    </row>
    <row r="6" spans="1:4" ht="35.25" customHeight="1" x14ac:dyDescent="0.25">
      <c r="A6" s="60" t="s">
        <v>3</v>
      </c>
      <c r="B6" s="60" t="s">
        <v>1</v>
      </c>
      <c r="C6" s="60" t="s">
        <v>2</v>
      </c>
      <c r="D6" s="60" t="s">
        <v>61</v>
      </c>
    </row>
    <row r="7" spans="1:4" x14ac:dyDescent="0.25">
      <c r="A7" s="6">
        <v>1</v>
      </c>
      <c r="B7" s="7">
        <v>100000</v>
      </c>
      <c r="C7" s="7"/>
      <c r="D7" s="21">
        <f>-B7</f>
        <v>-100000</v>
      </c>
    </row>
    <row r="8" spans="1:4" x14ac:dyDescent="0.25">
      <c r="A8" s="6">
        <v>2</v>
      </c>
      <c r="B8" s="7"/>
      <c r="C8" s="7">
        <v>25000</v>
      </c>
      <c r="D8" s="21">
        <f>C8+D7</f>
        <v>-75000</v>
      </c>
    </row>
    <row r="9" spans="1:4" x14ac:dyDescent="0.25">
      <c r="A9" s="6">
        <v>3</v>
      </c>
      <c r="B9" s="7"/>
      <c r="C9" s="7">
        <v>30000</v>
      </c>
      <c r="D9" s="21">
        <f t="shared" ref="D9:D14" si="0">C9+D8</f>
        <v>-45000</v>
      </c>
    </row>
    <row r="10" spans="1:4" x14ac:dyDescent="0.25">
      <c r="A10" s="6">
        <v>4</v>
      </c>
      <c r="B10" s="7"/>
      <c r="C10" s="7">
        <v>27000</v>
      </c>
      <c r="D10" s="21">
        <f t="shared" si="0"/>
        <v>-18000</v>
      </c>
    </row>
    <row r="11" spans="1:4" x14ac:dyDescent="0.25">
      <c r="A11" s="47">
        <v>5</v>
      </c>
      <c r="B11" s="45"/>
      <c r="C11" s="45">
        <v>23000</v>
      </c>
      <c r="D11" s="21">
        <f t="shared" si="0"/>
        <v>5000</v>
      </c>
    </row>
    <row r="12" spans="1:4" x14ac:dyDescent="0.25">
      <c r="A12" s="47">
        <v>6</v>
      </c>
      <c r="B12" s="45"/>
      <c r="C12" s="45">
        <v>15000</v>
      </c>
      <c r="D12" s="21">
        <f t="shared" si="0"/>
        <v>20000</v>
      </c>
    </row>
    <row r="13" spans="1:4" x14ac:dyDescent="0.25">
      <c r="A13" s="47">
        <v>7</v>
      </c>
      <c r="B13" s="45"/>
      <c r="C13" s="45">
        <v>20000</v>
      </c>
      <c r="D13" s="21">
        <f t="shared" si="0"/>
        <v>40000</v>
      </c>
    </row>
    <row r="14" spans="1:4" x14ac:dyDescent="0.25">
      <c r="A14" s="47">
        <v>8</v>
      </c>
      <c r="B14" s="45"/>
      <c r="C14" s="45">
        <v>25000</v>
      </c>
      <c r="D14" s="21">
        <f t="shared" si="0"/>
        <v>65000</v>
      </c>
    </row>
    <row r="18" spans="1:2" x14ac:dyDescent="0.25">
      <c r="A18" t="s">
        <v>72</v>
      </c>
      <c r="B18" s="69">
        <f>A10+(-D10/C11)</f>
        <v>4.7826086956521738</v>
      </c>
    </row>
    <row r="20" spans="1:2" x14ac:dyDescent="0.25">
      <c r="A20" t="s">
        <v>75</v>
      </c>
    </row>
    <row r="21" spans="1:2" x14ac:dyDescent="0.25">
      <c r="A21" t="s">
        <v>73</v>
      </c>
    </row>
    <row r="22" spans="1:2" x14ac:dyDescent="0.25">
      <c r="A22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20" sqref="G20"/>
    </sheetView>
  </sheetViews>
  <sheetFormatPr defaultRowHeight="15" x14ac:dyDescent="0.25"/>
  <cols>
    <col min="1" max="1" width="15.7109375" customWidth="1"/>
    <col min="2" max="2" width="22.140625" customWidth="1"/>
    <col min="3" max="3" width="25.7109375" customWidth="1"/>
    <col min="4" max="4" width="18.7109375" customWidth="1"/>
    <col min="5" max="5" width="24.140625" customWidth="1"/>
  </cols>
  <sheetData>
    <row r="1" spans="1:5" ht="18.75" x14ac:dyDescent="0.3">
      <c r="A1" s="10" t="s">
        <v>56</v>
      </c>
    </row>
    <row r="2" spans="1:5" ht="14.25" customHeight="1" x14ac:dyDescent="0.25">
      <c r="A2" s="44"/>
    </row>
    <row r="3" spans="1:5" x14ac:dyDescent="0.25">
      <c r="A3" s="2" t="s">
        <v>17</v>
      </c>
      <c r="C3" s="14">
        <v>0.08</v>
      </c>
    </row>
    <row r="5" spans="1:5" s="3" customFormat="1" ht="46.5" customHeight="1" x14ac:dyDescent="0.25">
      <c r="A5" s="48" t="s">
        <v>3</v>
      </c>
      <c r="B5" s="48" t="s">
        <v>1</v>
      </c>
      <c r="C5" s="48" t="s">
        <v>2</v>
      </c>
      <c r="D5" s="48" t="s">
        <v>13</v>
      </c>
      <c r="E5" s="48" t="s">
        <v>18</v>
      </c>
    </row>
    <row r="6" spans="1:5" s="3" customFormat="1" ht="14.25" customHeight="1" x14ac:dyDescent="0.25">
      <c r="A6" s="6">
        <v>0</v>
      </c>
      <c r="B6" s="7">
        <v>150000</v>
      </c>
      <c r="C6" s="72">
        <f>-B6</f>
        <v>-150000</v>
      </c>
      <c r="D6" s="70">
        <f>C6/(1+$C$3)^A6</f>
        <v>-150000</v>
      </c>
      <c r="E6" s="71">
        <f>D6</f>
        <v>-150000</v>
      </c>
    </row>
    <row r="7" spans="1:5" x14ac:dyDescent="0.25">
      <c r="A7" s="6">
        <v>1</v>
      </c>
      <c r="B7" s="7"/>
      <c r="C7" s="7">
        <v>37000</v>
      </c>
      <c r="D7" s="70">
        <f t="shared" ref="D7:D14" si="0">C7/(1+$C$3)^A7</f>
        <v>34259.259259259255</v>
      </c>
      <c r="E7" s="21">
        <f>D7+E6</f>
        <v>-115740.74074074074</v>
      </c>
    </row>
    <row r="8" spans="1:5" x14ac:dyDescent="0.25">
      <c r="A8" s="6">
        <v>2</v>
      </c>
      <c r="B8" s="7"/>
      <c r="C8" s="7">
        <v>35000</v>
      </c>
      <c r="D8" s="70">
        <f t="shared" si="0"/>
        <v>30006.85871056241</v>
      </c>
      <c r="E8" s="21">
        <f t="shared" ref="E8:E14" si="1">D8+E7</f>
        <v>-85733.882030178327</v>
      </c>
    </row>
    <row r="9" spans="1:5" x14ac:dyDescent="0.25">
      <c r="A9" s="6">
        <v>3</v>
      </c>
      <c r="B9" s="7"/>
      <c r="C9" s="7">
        <v>43000</v>
      </c>
      <c r="D9" s="70">
        <f t="shared" si="0"/>
        <v>34134.786363867293</v>
      </c>
      <c r="E9" s="21">
        <f t="shared" si="1"/>
        <v>-51599.095666311034</v>
      </c>
    </row>
    <row r="10" spans="1:5" ht="15.75" thickBot="1" x14ac:dyDescent="0.3">
      <c r="A10" s="8">
        <v>4</v>
      </c>
      <c r="B10" s="9"/>
      <c r="C10" s="9">
        <v>37000</v>
      </c>
      <c r="D10" s="70">
        <f t="shared" si="0"/>
        <v>27196.104553468769</v>
      </c>
      <c r="E10" s="21">
        <f t="shared" si="1"/>
        <v>-24402.991112842265</v>
      </c>
    </row>
    <row r="11" spans="1:5" ht="15.75" thickTop="1" x14ac:dyDescent="0.25">
      <c r="A11" s="49">
        <v>5</v>
      </c>
      <c r="B11" s="51"/>
      <c r="C11" s="51">
        <v>30000</v>
      </c>
      <c r="D11" s="70">
        <f t="shared" si="0"/>
        <v>20417.495911012589</v>
      </c>
      <c r="E11" s="21">
        <f t="shared" si="1"/>
        <v>-3985.4952018296754</v>
      </c>
    </row>
    <row r="12" spans="1:5" x14ac:dyDescent="0.25">
      <c r="A12" s="49">
        <v>6</v>
      </c>
      <c r="B12" s="51"/>
      <c r="C12" s="51">
        <v>25000</v>
      </c>
      <c r="D12" s="70">
        <f t="shared" si="0"/>
        <v>15754.240672077614</v>
      </c>
      <c r="E12" s="21">
        <f t="shared" si="1"/>
        <v>11768.745470247939</v>
      </c>
    </row>
    <row r="13" spans="1:5" x14ac:dyDescent="0.25">
      <c r="A13" s="52">
        <v>7</v>
      </c>
      <c r="B13" s="50"/>
      <c r="C13" s="50">
        <v>30000</v>
      </c>
      <c r="D13" s="70">
        <f t="shared" si="0"/>
        <v>17504.711857864015</v>
      </c>
      <c r="E13" s="21">
        <f t="shared" si="1"/>
        <v>29273.457328111952</v>
      </c>
    </row>
    <row r="14" spans="1:5" x14ac:dyDescent="0.25">
      <c r="A14" s="52">
        <v>8</v>
      </c>
      <c r="B14" s="50"/>
      <c r="C14" s="50">
        <v>35000</v>
      </c>
      <c r="D14" s="70">
        <f t="shared" si="0"/>
        <v>18909.410957569151</v>
      </c>
      <c r="E14" s="21">
        <f t="shared" si="1"/>
        <v>48182.868285681106</v>
      </c>
    </row>
    <row r="18" spans="1:2" x14ac:dyDescent="0.25">
      <c r="A18" t="s">
        <v>76</v>
      </c>
      <c r="B18" s="69">
        <f>5+-E11/D12</f>
        <v>5.2529792000000013</v>
      </c>
    </row>
    <row r="21" spans="1:2" x14ac:dyDescent="0.25">
      <c r="A21" t="s">
        <v>78</v>
      </c>
    </row>
    <row r="22" spans="1:2" x14ac:dyDescent="0.25">
      <c r="A22" t="s">
        <v>77</v>
      </c>
    </row>
    <row r="23" spans="1:2" x14ac:dyDescent="0.25">
      <c r="A2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27" sqref="E27"/>
    </sheetView>
  </sheetViews>
  <sheetFormatPr defaultRowHeight="15" x14ac:dyDescent="0.25"/>
  <cols>
    <col min="1" max="1" width="25.140625" customWidth="1"/>
  </cols>
  <sheetData>
    <row r="1" spans="1:9" x14ac:dyDescent="0.25">
      <c r="A1" t="s">
        <v>21</v>
      </c>
    </row>
    <row r="2" spans="1:9" ht="15.75" thickBot="1" x14ac:dyDescent="0.3"/>
    <row r="3" spans="1:9" x14ac:dyDescent="0.25">
      <c r="A3" s="27" t="s">
        <v>22</v>
      </c>
      <c r="B3" s="27"/>
    </row>
    <row r="4" spans="1:9" x14ac:dyDescent="0.25">
      <c r="A4" s="24" t="s">
        <v>23</v>
      </c>
      <c r="B4" s="24">
        <v>0.97780909031991947</v>
      </c>
    </row>
    <row r="5" spans="1:9" x14ac:dyDescent="0.25">
      <c r="A5" s="24" t="s">
        <v>24</v>
      </c>
      <c r="B5" s="24">
        <v>0.95611061711226852</v>
      </c>
    </row>
    <row r="6" spans="1:9" x14ac:dyDescent="0.25">
      <c r="A6" s="24" t="s">
        <v>25</v>
      </c>
      <c r="B6" s="24">
        <v>0.94879571996431322</v>
      </c>
    </row>
    <row r="7" spans="1:9" x14ac:dyDescent="0.25">
      <c r="A7" s="24" t="s">
        <v>26</v>
      </c>
      <c r="B7" s="24">
        <v>202.30385449320949</v>
      </c>
    </row>
    <row r="8" spans="1:9" ht="15.75" thickBot="1" x14ac:dyDescent="0.3">
      <c r="A8" s="25" t="s">
        <v>27</v>
      </c>
      <c r="B8" s="25">
        <v>8</v>
      </c>
    </row>
    <row r="10" spans="1:9" ht="15.75" thickBot="1" x14ac:dyDescent="0.3">
      <c r="A10" t="s">
        <v>28</v>
      </c>
    </row>
    <row r="11" spans="1:9" x14ac:dyDescent="0.25">
      <c r="A11" s="26"/>
      <c r="B11" s="26" t="s">
        <v>33</v>
      </c>
      <c r="C11" s="26" t="s">
        <v>34</v>
      </c>
      <c r="D11" s="26" t="s">
        <v>35</v>
      </c>
      <c r="E11" s="26" t="s">
        <v>36</v>
      </c>
      <c r="F11" s="26" t="s">
        <v>37</v>
      </c>
    </row>
    <row r="12" spans="1:9" x14ac:dyDescent="0.25">
      <c r="A12" s="24" t="s">
        <v>29</v>
      </c>
      <c r="B12" s="24">
        <v>1</v>
      </c>
      <c r="C12" s="24">
        <v>5349438.9027431421</v>
      </c>
      <c r="D12" s="24">
        <v>5349438.9027431421</v>
      </c>
      <c r="E12" s="24">
        <v>130.70732202701322</v>
      </c>
      <c r="F12" s="24">
        <v>2.6866375489440681E-5</v>
      </c>
    </row>
    <row r="13" spans="1:9" x14ac:dyDescent="0.25">
      <c r="A13" s="24" t="s">
        <v>30</v>
      </c>
      <c r="B13" s="24">
        <v>6</v>
      </c>
      <c r="C13" s="24">
        <v>245561.09725685802</v>
      </c>
      <c r="D13" s="24">
        <v>40926.849542809672</v>
      </c>
      <c r="E13" s="24"/>
      <c r="F13" s="24"/>
    </row>
    <row r="14" spans="1:9" ht="15.75" thickBot="1" x14ac:dyDescent="0.3">
      <c r="A14" s="25" t="s">
        <v>31</v>
      </c>
      <c r="B14" s="25">
        <v>7</v>
      </c>
      <c r="C14" s="25">
        <v>5595000</v>
      </c>
      <c r="D14" s="25"/>
      <c r="E14" s="25"/>
      <c r="F14" s="25"/>
    </row>
    <row r="15" spans="1:9" ht="15.75" thickBot="1" x14ac:dyDescent="0.3"/>
    <row r="16" spans="1:9" x14ac:dyDescent="0.25">
      <c r="A16" s="26"/>
      <c r="B16" s="26" t="s">
        <v>38</v>
      </c>
      <c r="C16" s="26" t="s">
        <v>26</v>
      </c>
      <c r="D16" s="26" t="s">
        <v>39</v>
      </c>
      <c r="E16" s="26" t="s">
        <v>40</v>
      </c>
      <c r="F16" s="26" t="s">
        <v>41</v>
      </c>
      <c r="G16" s="26" t="s">
        <v>42</v>
      </c>
      <c r="H16" s="26" t="s">
        <v>43</v>
      </c>
      <c r="I16" s="26" t="s">
        <v>44</v>
      </c>
    </row>
    <row r="17" spans="1:9" x14ac:dyDescent="0.25">
      <c r="A17" s="24" t="s">
        <v>32</v>
      </c>
      <c r="B17" s="24">
        <v>447.38154613466395</v>
      </c>
      <c r="C17" s="24">
        <v>215.79104088550838</v>
      </c>
      <c r="D17" s="24">
        <v>2.0732164982327967</v>
      </c>
      <c r="E17" s="24">
        <v>8.3514919207029081E-2</v>
      </c>
      <c r="F17" s="24">
        <v>-80.640108162125784</v>
      </c>
      <c r="G17" s="24">
        <v>975.40320043145368</v>
      </c>
      <c r="H17" s="24">
        <v>-80.640108162125784</v>
      </c>
      <c r="I17" s="24">
        <v>975.40320043145368</v>
      </c>
    </row>
    <row r="18" spans="1:9" ht="15.75" thickBot="1" x14ac:dyDescent="0.3">
      <c r="A18" s="25" t="s">
        <v>45</v>
      </c>
      <c r="B18" s="25">
        <v>81.670822942643369</v>
      </c>
      <c r="C18" s="25">
        <v>7.1435974457792435</v>
      </c>
      <c r="D18" s="25">
        <v>11.432730296259644</v>
      </c>
      <c r="E18" s="25">
        <v>2.6866375489440725E-5</v>
      </c>
      <c r="F18" s="25">
        <v>64.191069726419883</v>
      </c>
      <c r="G18" s="25">
        <v>99.150576158866855</v>
      </c>
      <c r="H18" s="25">
        <v>64.191069726419883</v>
      </c>
      <c r="I18" s="25">
        <v>99.150576158866855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7" sqref="E27"/>
    </sheetView>
  </sheetViews>
  <sheetFormatPr defaultRowHeight="15" x14ac:dyDescent="0.25"/>
  <cols>
    <col min="2" max="2" width="18.140625" customWidth="1"/>
    <col min="3" max="3" width="14.140625" customWidth="1"/>
    <col min="4" max="4" width="14.140625" hidden="1" customWidth="1"/>
    <col min="5" max="5" width="27.28515625" hidden="1" customWidth="1"/>
  </cols>
  <sheetData>
    <row r="1" spans="1:5" ht="21" x14ac:dyDescent="0.35">
      <c r="A1" s="1" t="s">
        <v>47</v>
      </c>
    </row>
    <row r="3" spans="1:5" ht="30" customHeight="1" x14ac:dyDescent="0.25">
      <c r="A3" s="5" t="s">
        <v>19</v>
      </c>
      <c r="B3" s="5" t="s">
        <v>2</v>
      </c>
      <c r="C3" s="5" t="s">
        <v>20</v>
      </c>
      <c r="D3" s="5"/>
      <c r="E3" s="5" t="s">
        <v>46</v>
      </c>
    </row>
    <row r="4" spans="1:5" x14ac:dyDescent="0.25">
      <c r="A4" s="22">
        <v>2008</v>
      </c>
      <c r="B4" s="23">
        <v>1700</v>
      </c>
      <c r="C4" s="23">
        <v>10</v>
      </c>
      <c r="D4" s="23"/>
      <c r="E4" s="30"/>
    </row>
    <row r="5" spans="1:5" x14ac:dyDescent="0.25">
      <c r="A5" s="22">
        <v>2009</v>
      </c>
      <c r="B5" s="23">
        <v>1600</v>
      </c>
      <c r="C5" s="23">
        <v>20</v>
      </c>
      <c r="D5" s="23"/>
      <c r="E5" s="30"/>
    </row>
    <row r="6" spans="1:5" x14ac:dyDescent="0.25">
      <c r="A6" s="22">
        <v>2010</v>
      </c>
      <c r="B6" s="23">
        <v>2500</v>
      </c>
      <c r="C6" s="23">
        <v>21</v>
      </c>
      <c r="D6" s="23"/>
      <c r="E6" s="30"/>
    </row>
    <row r="7" spans="1:5" x14ac:dyDescent="0.25">
      <c r="A7" s="22">
        <v>2011</v>
      </c>
      <c r="B7" s="23">
        <v>3000</v>
      </c>
      <c r="C7" s="23">
        <v>33</v>
      </c>
      <c r="D7" s="23"/>
      <c r="E7" s="30"/>
    </row>
    <row r="8" spans="1:5" x14ac:dyDescent="0.25">
      <c r="A8" s="22">
        <v>2012</v>
      </c>
      <c r="B8" s="23">
        <v>2700</v>
      </c>
      <c r="C8" s="23">
        <v>30</v>
      </c>
      <c r="D8" s="23"/>
      <c r="E8" s="30"/>
    </row>
    <row r="9" spans="1:5" x14ac:dyDescent="0.25">
      <c r="A9" s="22">
        <v>2013</v>
      </c>
      <c r="B9" s="23">
        <v>3400</v>
      </c>
      <c r="C9" s="23">
        <v>35</v>
      </c>
      <c r="D9" s="23"/>
      <c r="E9" s="30"/>
    </row>
    <row r="10" spans="1:5" x14ac:dyDescent="0.25">
      <c r="A10" s="22">
        <v>2014</v>
      </c>
      <c r="B10" s="23">
        <v>4000</v>
      </c>
      <c r="C10" s="23">
        <v>36</v>
      </c>
      <c r="D10" s="23"/>
      <c r="E10" s="30"/>
    </row>
    <row r="11" spans="1:5" ht="15.75" thickBot="1" x14ac:dyDescent="0.3">
      <c r="A11" s="28">
        <v>2015</v>
      </c>
      <c r="B11" s="29">
        <v>4500</v>
      </c>
      <c r="C11" s="29">
        <v>43</v>
      </c>
      <c r="D11" s="29"/>
      <c r="E11" s="36"/>
    </row>
    <row r="12" spans="1:5" ht="15.75" thickTop="1" x14ac:dyDescent="0.25">
      <c r="A12" s="32">
        <v>2016</v>
      </c>
      <c r="B12" s="35">
        <f>TREND(B4:B11,C4:C11,C12)</f>
        <v>4831.0473815461337</v>
      </c>
      <c r="C12" s="34">
        <v>50</v>
      </c>
    </row>
    <row r="13" spans="1:5" hidden="1" x14ac:dyDescent="0.25">
      <c r="A13" s="31">
        <v>2017</v>
      </c>
      <c r="B13" s="30"/>
      <c r="D13" s="33">
        <v>60</v>
      </c>
      <c r="E13" s="35">
        <f>TREND($B$4:$B$11,$C$4:$C$11,D13)</f>
        <v>5717.5810473815454</v>
      </c>
    </row>
    <row r="14" spans="1:5" hidden="1" x14ac:dyDescent="0.25">
      <c r="A14" s="31">
        <v>2018</v>
      </c>
      <c r="B14" s="30"/>
      <c r="D14" s="33">
        <v>70</v>
      </c>
      <c r="E14" s="35">
        <f>TREND($B$4:$B$11,$C$4:$C$11,D14)</f>
        <v>6604.1147132169572</v>
      </c>
    </row>
    <row r="15" spans="1:5" hidden="1" x14ac:dyDescent="0.25">
      <c r="A15" s="31">
        <v>2019</v>
      </c>
      <c r="B15" s="30"/>
      <c r="D15" s="33">
        <v>80</v>
      </c>
      <c r="E15" s="35">
        <f>TREND($B$4:$B$11,$C$4:$C$11,D15)</f>
        <v>7490.6483790523689</v>
      </c>
    </row>
    <row r="16" spans="1:5" hidden="1" x14ac:dyDescent="0.25">
      <c r="A16" s="31">
        <v>2020</v>
      </c>
      <c r="B16" s="30"/>
      <c r="D16" s="33">
        <v>90</v>
      </c>
      <c r="E16" s="35">
        <f>TREND($B$4:$B$11,$C$4:$C$11,D16)</f>
        <v>8377.1820448877806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"/>
    </sheetView>
  </sheetViews>
  <sheetFormatPr defaultRowHeight="15" x14ac:dyDescent="0.25"/>
  <cols>
    <col min="1" max="1" width="17.28515625" customWidth="1"/>
    <col min="2" max="2" width="21" customWidth="1"/>
    <col min="3" max="3" width="16.7109375" customWidth="1"/>
    <col min="4" max="4" width="14.140625" customWidth="1"/>
    <col min="5" max="5" width="12.5703125" customWidth="1"/>
  </cols>
  <sheetData>
    <row r="1" spans="1:5" ht="21" x14ac:dyDescent="0.35">
      <c r="A1" s="1" t="s">
        <v>52</v>
      </c>
    </row>
    <row r="2" spans="1:5" ht="14.25" customHeight="1" x14ac:dyDescent="0.25">
      <c r="A2" s="40"/>
    </row>
    <row r="3" spans="1:5" ht="14.25" customHeight="1" x14ac:dyDescent="0.25">
      <c r="A3" s="40"/>
    </row>
    <row r="5" spans="1:5" s="3" customFormat="1" ht="35.25" customHeight="1" x14ac:dyDescent="0.25">
      <c r="A5" s="5" t="s">
        <v>19</v>
      </c>
      <c r="B5" s="5" t="s">
        <v>1</v>
      </c>
      <c r="C5" s="5" t="s">
        <v>50</v>
      </c>
      <c r="D5" s="5" t="s">
        <v>51</v>
      </c>
      <c r="E5" s="5" t="s">
        <v>2</v>
      </c>
    </row>
    <row r="6" spans="1:5" x14ac:dyDescent="0.25">
      <c r="A6" s="42">
        <v>38657</v>
      </c>
      <c r="B6" s="18">
        <v>200000</v>
      </c>
      <c r="C6" s="18">
        <v>0</v>
      </c>
      <c r="D6" s="18">
        <f>-B6</f>
        <v>-200000</v>
      </c>
      <c r="E6" s="18">
        <f>-B6</f>
        <v>-200000</v>
      </c>
    </row>
    <row r="7" spans="1:5" x14ac:dyDescent="0.25">
      <c r="A7" s="42">
        <v>38353</v>
      </c>
      <c r="B7" s="18">
        <v>0</v>
      </c>
      <c r="C7" s="18">
        <v>50000</v>
      </c>
      <c r="D7" s="18">
        <v>30000</v>
      </c>
      <c r="E7" s="18">
        <f>C7-D7</f>
        <v>20000</v>
      </c>
    </row>
    <row r="8" spans="1:5" x14ac:dyDescent="0.25">
      <c r="A8" s="42">
        <v>38475</v>
      </c>
      <c r="B8" s="18">
        <v>0</v>
      </c>
      <c r="C8" s="18">
        <v>60000</v>
      </c>
      <c r="D8" s="18">
        <v>33000</v>
      </c>
      <c r="E8" s="18">
        <f t="shared" ref="E8:E15" si="0">C8-D8</f>
        <v>27000</v>
      </c>
    </row>
    <row r="9" spans="1:5" x14ac:dyDescent="0.25">
      <c r="A9" s="42">
        <v>38946</v>
      </c>
      <c r="B9" s="18">
        <v>0</v>
      </c>
      <c r="C9" s="18">
        <v>45000</v>
      </c>
      <c r="D9" s="18">
        <v>28000</v>
      </c>
      <c r="E9" s="18">
        <f t="shared" si="0"/>
        <v>17000</v>
      </c>
    </row>
    <row r="10" spans="1:5" x14ac:dyDescent="0.25">
      <c r="A10" s="42">
        <v>38772</v>
      </c>
      <c r="B10" s="18">
        <v>0</v>
      </c>
      <c r="C10" s="18">
        <v>50000</v>
      </c>
      <c r="D10" s="18">
        <v>15000</v>
      </c>
      <c r="E10" s="18">
        <f t="shared" si="0"/>
        <v>35000</v>
      </c>
    </row>
    <row r="11" spans="1:5" x14ac:dyDescent="0.25">
      <c r="A11" s="42">
        <v>39367</v>
      </c>
      <c r="B11" s="18">
        <v>0</v>
      </c>
      <c r="C11" s="18">
        <v>53000</v>
      </c>
      <c r="D11" s="18">
        <v>20000</v>
      </c>
      <c r="E11" s="18">
        <f t="shared" si="0"/>
        <v>33000</v>
      </c>
    </row>
    <row r="12" spans="1:5" x14ac:dyDescent="0.25">
      <c r="A12" s="42">
        <v>39283</v>
      </c>
      <c r="B12" s="18">
        <v>0</v>
      </c>
      <c r="C12" s="18">
        <v>47000</v>
      </c>
      <c r="D12" s="18">
        <v>18000</v>
      </c>
      <c r="E12" s="18">
        <f t="shared" si="0"/>
        <v>29000</v>
      </c>
    </row>
    <row r="13" spans="1:5" x14ac:dyDescent="0.25">
      <c r="A13" s="42">
        <v>40289</v>
      </c>
      <c r="B13" s="18">
        <v>0</v>
      </c>
      <c r="C13" s="18">
        <v>62000</v>
      </c>
      <c r="D13" s="18">
        <v>25000</v>
      </c>
      <c r="E13" s="18">
        <f t="shared" si="0"/>
        <v>37000</v>
      </c>
    </row>
    <row r="14" spans="1:5" x14ac:dyDescent="0.25">
      <c r="A14" s="42">
        <v>41063</v>
      </c>
      <c r="B14" s="18">
        <v>0</v>
      </c>
      <c r="C14" s="18">
        <v>70000</v>
      </c>
      <c r="D14" s="18">
        <v>30000</v>
      </c>
      <c r="E14" s="18">
        <f t="shared" si="0"/>
        <v>40000</v>
      </c>
    </row>
    <row r="15" spans="1:5" ht="15.75" thickBot="1" x14ac:dyDescent="0.3">
      <c r="A15" s="42">
        <v>41525</v>
      </c>
      <c r="B15" s="18">
        <v>0</v>
      </c>
      <c r="C15" s="18">
        <v>64000</v>
      </c>
      <c r="D15" s="18">
        <v>33000</v>
      </c>
      <c r="E15" s="18">
        <f t="shared" si="0"/>
        <v>31000</v>
      </c>
    </row>
    <row r="16" spans="1:5" ht="16.5" thickTop="1" thickBot="1" x14ac:dyDescent="0.3">
      <c r="D16" s="38" t="s">
        <v>16</v>
      </c>
      <c r="E16" s="41">
        <f>XIRR(E6:E15,A6:A15,0)</f>
        <v>0.13188613769531249</v>
      </c>
    </row>
    <row r="17" spans="2:3" ht="15.75" thickTop="1" x14ac:dyDescent="0.25">
      <c r="C17" s="13"/>
    </row>
    <row r="18" spans="2:3" x14ac:dyDescent="0.25">
      <c r="B18" s="20"/>
      <c r="C18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4" sqref="B24"/>
    </sheetView>
  </sheetViews>
  <sheetFormatPr defaultRowHeight="15" x14ac:dyDescent="0.25"/>
  <cols>
    <col min="1" max="1" width="15.7109375" customWidth="1"/>
    <col min="2" max="2" width="22.140625" customWidth="1"/>
    <col min="3" max="3" width="25.7109375" customWidth="1"/>
    <col min="4" max="4" width="17.7109375" customWidth="1"/>
  </cols>
  <sheetData>
    <row r="1" spans="1:3" ht="18.75" x14ac:dyDescent="0.3">
      <c r="A1" s="10" t="s">
        <v>5</v>
      </c>
    </row>
    <row r="2" spans="1:3" ht="14.25" customHeight="1" x14ac:dyDescent="0.35">
      <c r="A2" s="1"/>
    </row>
    <row r="4" spans="1:3" s="3" customFormat="1" ht="35.25" customHeight="1" x14ac:dyDescent="0.25">
      <c r="A4" s="5" t="s">
        <v>3</v>
      </c>
      <c r="B4" s="5" t="s">
        <v>1</v>
      </c>
      <c r="C4" s="5" t="s">
        <v>7</v>
      </c>
    </row>
    <row r="5" spans="1:3" x14ac:dyDescent="0.25">
      <c r="A5" s="11">
        <v>1</v>
      </c>
      <c r="B5" s="12">
        <v>130000</v>
      </c>
      <c r="C5" s="12"/>
    </row>
    <row r="6" spans="1:3" x14ac:dyDescent="0.25">
      <c r="A6" s="11">
        <v>2</v>
      </c>
      <c r="B6" s="12">
        <v>0</v>
      </c>
      <c r="C6" s="12">
        <v>35000</v>
      </c>
    </row>
    <row r="7" spans="1:3" x14ac:dyDescent="0.25">
      <c r="A7" s="11">
        <v>3</v>
      </c>
      <c r="B7" s="12">
        <v>0</v>
      </c>
      <c r="C7" s="12">
        <v>40000</v>
      </c>
    </row>
    <row r="8" spans="1:3" x14ac:dyDescent="0.25">
      <c r="A8" s="11">
        <v>4</v>
      </c>
      <c r="B8" s="12">
        <v>0</v>
      </c>
      <c r="C8" s="12">
        <v>28000</v>
      </c>
    </row>
    <row r="9" spans="1:3" x14ac:dyDescent="0.25">
      <c r="A9" s="11">
        <v>5</v>
      </c>
      <c r="B9" s="12">
        <v>0</v>
      </c>
      <c r="C9" s="12">
        <v>33000</v>
      </c>
    </row>
    <row r="10" spans="1:3" x14ac:dyDescent="0.25">
      <c r="A10" s="11">
        <v>6</v>
      </c>
      <c r="B10" s="12">
        <v>0</v>
      </c>
      <c r="C10" s="12">
        <v>45000</v>
      </c>
    </row>
    <row r="11" spans="1:3" x14ac:dyDescent="0.25">
      <c r="A11" s="11">
        <v>7</v>
      </c>
      <c r="B11" s="12">
        <v>0</v>
      </c>
      <c r="C11" s="12">
        <v>55000</v>
      </c>
    </row>
    <row r="12" spans="1:3" x14ac:dyDescent="0.25">
      <c r="A12" s="11">
        <v>8</v>
      </c>
      <c r="B12" s="12">
        <v>0</v>
      </c>
      <c r="C12" s="12">
        <v>30000</v>
      </c>
    </row>
    <row r="14" spans="1:3" ht="15.75" thickBot="1" x14ac:dyDescent="0.3">
      <c r="A14" s="15" t="s">
        <v>6</v>
      </c>
      <c r="B14" s="16">
        <f>AVERAGE(C5:C12)/B5</f>
        <v>0.29230769230769232</v>
      </c>
    </row>
    <row r="15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Вопросы</vt:lpstr>
      <vt:lpstr>NPV</vt:lpstr>
      <vt:lpstr>IRR</vt:lpstr>
      <vt:lpstr>PP</vt:lpstr>
      <vt:lpstr>DPP</vt:lpstr>
      <vt:lpstr>Лист2</vt:lpstr>
      <vt:lpstr>Лист1</vt:lpstr>
      <vt:lpstr>IRR_2</vt:lpstr>
      <vt:lpstr>ARR</vt:lpstr>
      <vt:lpstr>NPV2</vt:lpstr>
      <vt:lpstr>PP2</vt:lpstr>
      <vt:lpstr>PI2</vt:lpstr>
      <vt:lpstr>Irr2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2021-05-18T13:51:45Z</dcterms:modified>
</cp:coreProperties>
</file>